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2"/>
  </bookViews>
  <sheets>
    <sheet name="CF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Молев</author>
  </authors>
  <commentList>
    <comment ref="A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В данной графе учитывается количество осуществляющих взноы по состоянию на март 2010 гг.</t>
        </r>
      </text>
    </comment>
  </commentList>
</comments>
</file>

<file path=xl/comments3.xml><?xml version="1.0" encoding="utf-8"?>
<comments xmlns="http://schemas.openxmlformats.org/spreadsheetml/2006/main">
  <authors>
    <author>Молев</author>
    <author>Лена</author>
    <author>Галина</author>
    <author>Секретарь</author>
    <author>Коноркина Елена</author>
  </authors>
  <commentList>
    <comment ref="A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В данной графе учитывается количество осуществляющих взноы по состоянию на март 2010 гг.</t>
        </r>
      </text>
    </comment>
    <comment ref="D70" authorId="1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Курсы повышения квалификации учителей
</t>
        </r>
      </text>
    </comment>
    <comment ref="C70" authorId="1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Противопож.обуч
</t>
        </r>
      </text>
    </comment>
    <comment ref="E70" authorId="1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Оформл.док-в
</t>
        </r>
      </text>
    </comment>
    <comment ref="D67" authorId="1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Оформл док-ов
</t>
        </r>
      </text>
    </comment>
    <comment ref="N72" authorId="2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
</t>
        </r>
      </text>
    </comment>
    <comment ref="N29" authorId="2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</t>
        </r>
      </text>
    </comment>
    <comment ref="N44" authorId="2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</t>
        </r>
      </text>
    </comment>
    <comment ref="N55" authorId="2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</t>
        </r>
      </text>
    </comment>
    <comment ref="H69" authorId="3">
      <text>
        <r>
          <rPr>
            <b/>
            <sz val="8"/>
            <rFont val="Tahoma"/>
            <family val="0"/>
          </rPr>
          <t>Секретарь:</t>
        </r>
        <r>
          <rPr>
            <sz val="8"/>
            <rFont val="Tahoma"/>
            <family val="0"/>
          </rPr>
          <t xml:space="preserve">
Оформл. ЭЦП
</t>
        </r>
      </text>
    </comment>
    <comment ref="I32" authorId="3">
      <text>
        <r>
          <rPr>
            <b/>
            <sz val="8"/>
            <rFont val="Tahoma"/>
            <family val="0"/>
          </rPr>
          <t>Секретарь:</t>
        </r>
        <r>
          <rPr>
            <sz val="8"/>
            <rFont val="Tahoma"/>
            <family val="0"/>
          </rPr>
          <t xml:space="preserve">
Стеллажи для новой библиотеки
</t>
        </r>
      </text>
    </comment>
    <comment ref="L58" authorId="4">
      <text>
        <r>
          <rPr>
            <b/>
            <sz val="8"/>
            <rFont val="Tahoma"/>
            <family val="0"/>
          </rPr>
          <t>Коноркина Елена:</t>
        </r>
        <r>
          <rPr>
            <sz val="8"/>
            <rFont val="Tahoma"/>
            <family val="0"/>
          </rPr>
          <t xml:space="preserve">
Деревья из питомника
для посадки на территории гимназии
</t>
        </r>
      </text>
    </comment>
    <comment ref="I58" authorId="4">
      <text>
        <r>
          <rPr>
            <b/>
            <sz val="8"/>
            <rFont val="Tahoma"/>
            <family val="0"/>
          </rPr>
          <t>Коноркина Елена:</t>
        </r>
        <r>
          <rPr>
            <sz val="8"/>
            <rFont val="Tahoma"/>
            <family val="0"/>
          </rPr>
          <t xml:space="preserve">
Деревья,кустарники,земля для озеленения территории
</t>
        </r>
      </text>
    </comment>
    <comment ref="L70" authorId="4">
      <text>
        <r>
          <rPr>
            <b/>
            <sz val="8"/>
            <rFont val="Tahoma"/>
            <family val="0"/>
          </rPr>
          <t>Коноркина Елена:</t>
        </r>
        <r>
          <rPr>
            <sz val="8"/>
            <rFont val="Tahoma"/>
            <family val="0"/>
          </rPr>
          <t xml:space="preserve">
Обслуживание аквариума
</t>
        </r>
      </text>
    </comment>
    <comment ref="M32" authorId="4">
      <text>
        <r>
          <rPr>
            <b/>
            <sz val="8"/>
            <rFont val="Tahoma"/>
            <family val="0"/>
          </rPr>
          <t>Коноркина Елена:</t>
        </r>
        <r>
          <rPr>
            <sz val="8"/>
            <rFont val="Tahoma"/>
            <family val="0"/>
          </rPr>
          <t xml:space="preserve">
Оборудование новой раздевалки (скамейки)
</t>
        </r>
      </text>
    </comment>
  </commentList>
</comments>
</file>

<file path=xl/sharedStrings.xml><?xml version="1.0" encoding="utf-8"?>
<sst xmlns="http://schemas.openxmlformats.org/spreadsheetml/2006/main" count="158" uniqueCount="131">
  <si>
    <t>Тыс.Руб.</t>
  </si>
  <si>
    <t>Наименование статей</t>
  </si>
  <si>
    <t>Итого</t>
  </si>
  <si>
    <t>план</t>
  </si>
  <si>
    <t>Количество учеников в школе</t>
  </si>
  <si>
    <t xml:space="preserve">Установленный размер благотворительного взноса на 1 ученика </t>
  </si>
  <si>
    <t>Поступления от ежемесячных благотворительных взносов</t>
  </si>
  <si>
    <t>Поступления от подготовительных курсов</t>
  </si>
  <si>
    <t>Прочие Поступления</t>
  </si>
  <si>
    <t>Итого поступления баготворительных взносов</t>
  </si>
  <si>
    <t>Платежи из благотворительных взносов</t>
  </si>
  <si>
    <t>ЕСН от зарплаты учителей (Страховые платежи в бюджет с зарплаты)</t>
  </si>
  <si>
    <t>Зарплата Администативно- управленческого перс. (АУП) (с НДФЛ)</t>
  </si>
  <si>
    <t>ЕСН с зарплаты АУП (Страховые платежи в бюджет с зарплаты АУП)</t>
  </si>
  <si>
    <t>Итого Зарплата и премии работникам школы</t>
  </si>
  <si>
    <t>Расходы на учебники, пособия, тетради и литературу</t>
  </si>
  <si>
    <t>Расходы на покупку учебного инвентаря и оборудования</t>
  </si>
  <si>
    <t>Мебель</t>
  </si>
  <si>
    <t>Компьютеры и компютерное оборудование</t>
  </si>
  <si>
    <t>Интернет</t>
  </si>
  <si>
    <t>Канцтовары, расходные материалы</t>
  </si>
  <si>
    <t>Питьевая вода</t>
  </si>
  <si>
    <t>Итого расходы на инвентарь, оборудование и т.д.</t>
  </si>
  <si>
    <t>Расходы на ремонт компьютеров</t>
  </si>
  <si>
    <t>Расходы на ремонт системы безопастности</t>
  </si>
  <si>
    <t>Расходы на ремонт мебели, школьного оборудования</t>
  </si>
  <si>
    <t>Благустройство двора</t>
  </si>
  <si>
    <t>Расходы на ремонт помещений</t>
  </si>
  <si>
    <t>Итого расходы на ремонт</t>
  </si>
  <si>
    <t>Расходы на общественные мероприятия (поездки, экскурсии и т.д.)</t>
  </si>
  <si>
    <t>Расходы на уборку классов, школы и территории</t>
  </si>
  <si>
    <t>Прочие расходы</t>
  </si>
  <si>
    <t>Итого расходы на общественные мероприятия</t>
  </si>
  <si>
    <t>Аудиторские услуги</t>
  </si>
  <si>
    <t>Юридические услуги</t>
  </si>
  <si>
    <t>Консультационные услуги</t>
  </si>
  <si>
    <t>Банковское обслуживание (р/к)</t>
  </si>
  <si>
    <t>Итого управленческие расходы</t>
  </si>
  <si>
    <t>Итого на материально-техническое развитие</t>
  </si>
  <si>
    <t>Отчисления в Фонд (~ 5,5 %)</t>
  </si>
  <si>
    <t>Итого платежи</t>
  </si>
  <si>
    <t>Чистый Денежный поток</t>
  </si>
  <si>
    <t>Остаток денежных средств на начало периода</t>
  </si>
  <si>
    <t>Остаток денежных средств на конец периода</t>
  </si>
  <si>
    <t>Озеленение</t>
  </si>
  <si>
    <t>Ремонт телесети и оборудования радорубки и телецентра</t>
  </si>
  <si>
    <t>Движение денежных средств Гимназии №1505 от взносов на благотворителность 2011 - 2012</t>
  </si>
  <si>
    <t>1. Интернет  - 60 000 (по прошлому году)</t>
  </si>
  <si>
    <t>2. Питьевая вода – 63 000 (по прошлому году)</t>
  </si>
  <si>
    <t>3. Уборка помещений – 58 800 (по прошлому году)</t>
  </si>
  <si>
    <t>4. Канцтовары -  36 000 (по прошлому году)</t>
  </si>
  <si>
    <t>5. Озеленение школы (замена горшков, цветов, земли, удобрения) - 18 000 ( 66%  расходов прошлого года)</t>
  </si>
  <si>
    <t>6. Общественные мероприятия – 75 000 ( 66% расходов  прошлого года)</t>
  </si>
  <si>
    <t>7. Учебники -  25 000 (9 кл. и рабочие тетради для осн. шк.)</t>
  </si>
  <si>
    <t>8. Мелкий текущий ремонт мебели - 50000  (по расходам прошлого года)</t>
  </si>
  <si>
    <t>9. Мелкий текущий ремонт учебных помещений  - 50000 (по расходам прошлого года)</t>
  </si>
  <si>
    <t>10. Мелкий текущий ремонт  сантехники – 50000 (по прасходам прошлого года)</t>
  </si>
  <si>
    <r>
      <t xml:space="preserve">Текущий ремонт оборудования.   </t>
    </r>
    <r>
      <rPr>
        <sz val="10"/>
        <color indexed="8"/>
        <rFont val="Times New Roman"/>
        <family val="1"/>
      </rPr>
      <t xml:space="preserve">Всего 65 700 </t>
    </r>
  </si>
  <si>
    <t>1. Развитие IT оборудования. Всего  327 000</t>
  </si>
  <si>
    <r>
      <t xml:space="preserve"> </t>
    </r>
    <r>
      <rPr>
        <sz val="12"/>
        <color indexed="8"/>
        <rFont val="Times New Roman"/>
        <family val="1"/>
      </rPr>
      <t>Доукомплектование кабинетов и развитие сети.</t>
    </r>
  </si>
  <si>
    <t>-  2 телевизора (10 и 7 ) - 40000</t>
  </si>
  <si>
    <t>- дополнительный PC для каб. 23 – 18 000</t>
  </si>
  <si>
    <t>- доукомплектование кафедры естествознания до 18 комп.: 5 шт. по 16500 = 82500</t>
  </si>
  <si>
    <t>- доукомплектование кафедры общественных наук до 18 комп.  3 шт. по 17500 = 52500</t>
  </si>
  <si>
    <t>- доукомплектование кабинетов (8, 10,11,13,14,15,19,20,21,27,29,30,33) – 4 шт. по 18 000 = 72 000</t>
  </si>
  <si>
    <t>- принтер в каб. А.Я. Орловского  - 12000</t>
  </si>
  <si>
    <t>- серверная – 50000</t>
  </si>
  <si>
    <t>- принтер  4 шт. по 13 500 = 52000</t>
  </si>
  <si>
    <t xml:space="preserve">Зарплата и премии учителей </t>
  </si>
  <si>
    <t>Зарплата и премии учителей (план)</t>
  </si>
  <si>
    <t>Поступления от ежемесячных благотворительных взносов (план)</t>
  </si>
  <si>
    <t>Количество учеников в школе (план)</t>
  </si>
  <si>
    <t>Итого Зарплата и премии работникам школы (план)</t>
  </si>
  <si>
    <t>Расходы на учебники, пособия, тетради и литературу (план)</t>
  </si>
  <si>
    <t>Расходы на покупку учебного инвентаря и оборудования (план)</t>
  </si>
  <si>
    <t>Мебель (план)</t>
  </si>
  <si>
    <t>Компьютеры и компютерное оборудование( план)</t>
  </si>
  <si>
    <t>Интернет (план)</t>
  </si>
  <si>
    <t>Канцтовары, расходные материалы (план)</t>
  </si>
  <si>
    <t>Питьевая вода (план)</t>
  </si>
  <si>
    <t>Расходы на учебники, пособия, тетради и литературу (факт)</t>
  </si>
  <si>
    <t>Расходы на покупку учебного инвентаря и оборудования (факт)</t>
  </si>
  <si>
    <t>Мебель (факт)</t>
  </si>
  <si>
    <t>Компьютеры и компютерное оборудование (факт)</t>
  </si>
  <si>
    <t>Интернет (факт)</t>
  </si>
  <si>
    <t>Канцтовары, расходные материалы(факт)</t>
  </si>
  <si>
    <t>Питьевая вода (факт)</t>
  </si>
  <si>
    <t>Зарплата и премии учителей (факт)</t>
  </si>
  <si>
    <t>Итого Зарплата и премии работникам школы (факт)</t>
  </si>
  <si>
    <t>Поступления от подготовительных курсов абитуриентов и выпускников (факт)</t>
  </si>
  <si>
    <t>Поступления от ежемесячных благотворительных взносов (факт)</t>
  </si>
  <si>
    <t>Итого поступления баготворительных взносов (факт)</t>
  </si>
  <si>
    <t>Расходы на ремонт компьютеров (план)</t>
  </si>
  <si>
    <t>Расходы на ремонт системы безопастности (план)</t>
  </si>
  <si>
    <t>Ремонт телесети и оборудования радорубки и телецентра (план)</t>
  </si>
  <si>
    <t>Расходы на ремонт мебели, школьного оборудования (план)</t>
  </si>
  <si>
    <t>Благустройство двора (план)</t>
  </si>
  <si>
    <t>Расходы на ремонт помещений (план)</t>
  </si>
  <si>
    <t>Итого расходы на инвентарь, оборудование и т.д.(факт)</t>
  </si>
  <si>
    <t>Итого расходы на инвентарь, оборудование и т.д.(план)</t>
  </si>
  <si>
    <t>Расходы на ремонт компьютеров (факт)</t>
  </si>
  <si>
    <t>Расходы на ремонт системы безопастности (факт)</t>
  </si>
  <si>
    <t>Ремонт телесети и оборудования радорубки и телецентра (факт)</t>
  </si>
  <si>
    <t>Расходы на ремонт мебели, школьного оборудования (факт)</t>
  </si>
  <si>
    <t>Благустройство двора (факт)</t>
  </si>
  <si>
    <t>Расходы на ремонт помещений (факт)</t>
  </si>
  <si>
    <t>Итого расходы на ремонт (факт)</t>
  </si>
  <si>
    <t>Итого расходы на ремонт (план)</t>
  </si>
  <si>
    <t>Расходы на общественные мероприятия (поездки, экскурсии и т.д.) (план)</t>
  </si>
  <si>
    <t>Озеленение (план)</t>
  </si>
  <si>
    <t>Итого расходы на общественные мероприятия (план)</t>
  </si>
  <si>
    <t>Озеленение (факт)</t>
  </si>
  <si>
    <t>Итого расходы на общественные мероприятия (факт)</t>
  </si>
  <si>
    <t>Юридические услуги (план)</t>
  </si>
  <si>
    <t>Консультационные услуги (план)</t>
  </si>
  <si>
    <t>Банковское обслуживание (р/к) (план)</t>
  </si>
  <si>
    <t>Прочие расходы (план)</t>
  </si>
  <si>
    <t>Итого управленческие расходы (план)</t>
  </si>
  <si>
    <t>Юридические услуги (факт)</t>
  </si>
  <si>
    <t>Консультационные услуги (факт)</t>
  </si>
  <si>
    <t>Банковское обслуживание (р/к) (факт)</t>
  </si>
  <si>
    <t>Прочие расходы (факт)</t>
  </si>
  <si>
    <t>Итого управленческие расходы (факт)</t>
  </si>
  <si>
    <t>Итого на материально-техническое развитие (план)</t>
  </si>
  <si>
    <t>Итого на материально-техническое развитие (факт)</t>
  </si>
  <si>
    <t>Отчисления в Фонд (7,0 %)</t>
  </si>
  <si>
    <t>Расходы на уборку классов, школы и территории (мусор, ковры)(план)</t>
  </si>
  <si>
    <t>Расходы на уборку классов, школы и территории (мусор, ковры)(факт)</t>
  </si>
  <si>
    <t>Расходы на общественные мероприятия (поездки, экскурсии и т.)(факт)</t>
  </si>
  <si>
    <t>Участие в IB (план)</t>
  </si>
  <si>
    <t>Участие в IB (факт)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</si>
</sst>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>
      <alignment/>
      <protection/>
    </xf>
    <xf numFmtId="0" fontId="4" fillId="0" borderId="0" xfId="52" applyNumberFormat="1" applyFont="1" applyFill="1" applyBorder="1" applyAlignment="1">
      <alignment horizontal="right"/>
      <protection/>
    </xf>
    <xf numFmtId="0" fontId="4" fillId="0" borderId="0" xfId="52" applyNumberFormat="1" applyFont="1" applyBorder="1" applyAlignment="1">
      <alignment horizontal="right"/>
      <protection/>
    </xf>
    <xf numFmtId="0" fontId="4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left"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6" fillId="0" borderId="0" xfId="52" applyNumberFormat="1" applyFont="1" applyFill="1" applyBorder="1" applyAlignment="1" applyProtection="1">
      <alignment horizontal="left"/>
      <protection locked="0"/>
    </xf>
    <xf numFmtId="0" fontId="6" fillId="0" borderId="10" xfId="52" applyNumberFormat="1" applyFont="1" applyBorder="1">
      <alignment/>
      <protection/>
    </xf>
    <xf numFmtId="17" fontId="5" fillId="0" borderId="11" xfId="52" applyNumberFormat="1" applyFont="1" applyFill="1" applyBorder="1" applyAlignment="1">
      <alignment horizontal="center"/>
      <protection/>
    </xf>
    <xf numFmtId="0" fontId="5" fillId="0" borderId="11" xfId="52" applyNumberFormat="1" applyFont="1" applyFill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5" fillId="0" borderId="13" xfId="52" applyNumberFormat="1" applyFont="1" applyFill="1" applyBorder="1" applyAlignment="1">
      <alignment horizontal="center"/>
      <protection/>
    </xf>
    <xf numFmtId="0" fontId="6" fillId="0" borderId="14" xfId="52" applyNumberFormat="1" applyFont="1" applyBorder="1">
      <alignment/>
      <protection/>
    </xf>
    <xf numFmtId="2" fontId="7" fillId="0" borderId="15" xfId="52" applyNumberFormat="1" applyFont="1" applyFill="1" applyBorder="1" applyAlignment="1">
      <alignment horizontal="center"/>
      <protection/>
    </xf>
    <xf numFmtId="2" fontId="7" fillId="32" borderId="16" xfId="52" applyNumberFormat="1" applyFont="1" applyFill="1" applyBorder="1" applyAlignment="1">
      <alignment horizontal="center"/>
      <protection/>
    </xf>
    <xf numFmtId="0" fontId="6" fillId="0" borderId="17" xfId="52" applyNumberFormat="1" applyFont="1" applyBorder="1">
      <alignment/>
      <protection/>
    </xf>
    <xf numFmtId="2" fontId="7" fillId="0" borderId="18" xfId="52" applyNumberFormat="1" applyFont="1" applyFill="1" applyBorder="1" applyAlignment="1">
      <alignment horizontal="center"/>
      <protection/>
    </xf>
    <xf numFmtId="2" fontId="7" fillId="32" borderId="19" xfId="52" applyNumberFormat="1" applyFont="1" applyFill="1" applyBorder="1" applyAlignment="1">
      <alignment horizontal="center"/>
      <protection/>
    </xf>
    <xf numFmtId="0" fontId="8" fillId="0" borderId="17" xfId="52" applyNumberFormat="1" applyFont="1" applyFill="1" applyBorder="1" applyAlignment="1">
      <alignment horizontal="center"/>
      <protection/>
    </xf>
    <xf numFmtId="0" fontId="6" fillId="0" borderId="17" xfId="52" applyNumberFormat="1" applyFont="1" applyFill="1" applyBorder="1" applyAlignment="1">
      <alignment horizontal="left"/>
      <protection/>
    </xf>
    <xf numFmtId="0" fontId="6" fillId="0" borderId="20" xfId="52" applyNumberFormat="1" applyFont="1" applyFill="1" applyBorder="1" applyAlignment="1">
      <alignment horizontal="left"/>
      <protection/>
    </xf>
    <xf numFmtId="2" fontId="9" fillId="0" borderId="21" xfId="52" applyNumberFormat="1" applyFont="1" applyFill="1" applyBorder="1" applyAlignment="1">
      <alignment horizontal="center"/>
      <protection/>
    </xf>
    <xf numFmtId="2" fontId="9" fillId="0" borderId="22" xfId="52" applyNumberFormat="1" applyFont="1" applyFill="1" applyBorder="1" applyAlignment="1">
      <alignment horizontal="center"/>
      <protection/>
    </xf>
    <xf numFmtId="2" fontId="9" fillId="0" borderId="20" xfId="52" applyNumberFormat="1" applyFont="1" applyFill="1" applyBorder="1" applyAlignment="1">
      <alignment horizontal="center"/>
      <protection/>
    </xf>
    <xf numFmtId="2" fontId="7" fillId="32" borderId="23" xfId="52" applyNumberFormat="1" applyFont="1" applyFill="1" applyBorder="1" applyAlignment="1">
      <alignment horizontal="center"/>
      <protection/>
    </xf>
    <xf numFmtId="0" fontId="10" fillId="0" borderId="24" xfId="52" applyNumberFormat="1" applyFont="1" applyFill="1" applyBorder="1" applyAlignment="1">
      <alignment horizontal="left" vertical="top" wrapText="1"/>
      <protection/>
    </xf>
    <xf numFmtId="2" fontId="9" fillId="32" borderId="25" xfId="52" applyNumberFormat="1" applyFont="1" applyFill="1" applyBorder="1" applyAlignment="1">
      <alignment horizontal="center"/>
      <protection/>
    </xf>
    <xf numFmtId="2" fontId="9" fillId="32" borderId="26" xfId="52" applyNumberFormat="1" applyFont="1" applyFill="1" applyBorder="1" applyAlignment="1">
      <alignment horizontal="center"/>
      <protection/>
    </xf>
    <xf numFmtId="2" fontId="7" fillId="32" borderId="27" xfId="52" applyNumberFormat="1" applyFont="1" applyFill="1" applyBorder="1" applyAlignment="1">
      <alignment horizontal="center"/>
      <protection/>
    </xf>
    <xf numFmtId="0" fontId="8" fillId="0" borderId="14" xfId="52" applyNumberFormat="1" applyFont="1" applyFill="1" applyBorder="1" applyAlignment="1">
      <alignment horizontal="center"/>
      <protection/>
    </xf>
    <xf numFmtId="2" fontId="7" fillId="0" borderId="15" xfId="61" applyNumberFormat="1" applyFont="1" applyFill="1" applyBorder="1" applyAlignment="1">
      <alignment horizontal="center"/>
    </xf>
    <xf numFmtId="2" fontId="9" fillId="32" borderId="16" xfId="52" applyNumberFormat="1" applyFont="1" applyFill="1" applyBorder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14" xfId="52" applyNumberFormat="1" applyFont="1" applyFill="1" applyBorder="1" applyAlignment="1">
      <alignment horizontal="left" vertical="top" wrapText="1"/>
      <protection/>
    </xf>
    <xf numFmtId="2" fontId="9" fillId="0" borderId="15" xfId="61" applyNumberFormat="1" applyFont="1" applyFill="1" applyBorder="1" applyAlignment="1">
      <alignment horizontal="center"/>
    </xf>
    <xf numFmtId="0" fontId="6" fillId="0" borderId="28" xfId="52" applyNumberFormat="1" applyFont="1" applyFill="1" applyBorder="1" applyAlignment="1">
      <alignment horizontal="left" vertical="top" wrapText="1"/>
      <protection/>
    </xf>
    <xf numFmtId="2" fontId="9" fillId="0" borderId="18" xfId="61" applyNumberFormat="1" applyFont="1" applyFill="1" applyBorder="1" applyAlignment="1">
      <alignment horizontal="center"/>
    </xf>
    <xf numFmtId="0" fontId="6" fillId="0" borderId="20" xfId="52" applyNumberFormat="1" applyFont="1" applyFill="1" applyBorder="1" applyAlignment="1">
      <alignment horizontal="left" vertical="top" wrapText="1"/>
      <protection/>
    </xf>
    <xf numFmtId="2" fontId="9" fillId="32" borderId="25" xfId="61" applyNumberFormat="1" applyFont="1" applyFill="1" applyBorder="1" applyAlignment="1">
      <alignment horizontal="center"/>
    </xf>
    <xf numFmtId="2" fontId="7" fillId="32" borderId="27" xfId="61" applyNumberFormat="1" applyFont="1" applyFill="1" applyBorder="1" applyAlignment="1">
      <alignment horizontal="center"/>
    </xf>
    <xf numFmtId="0" fontId="6" fillId="0" borderId="17" xfId="52" applyNumberFormat="1" applyFont="1" applyFill="1" applyBorder="1" applyAlignment="1">
      <alignment horizontal="left" vertical="top" wrapText="1"/>
      <protection/>
    </xf>
    <xf numFmtId="2" fontId="9" fillId="32" borderId="18" xfId="52" applyNumberFormat="1" applyFont="1" applyFill="1" applyBorder="1" applyAlignment="1">
      <alignment horizontal="center"/>
      <protection/>
    </xf>
    <xf numFmtId="2" fontId="7" fillId="0" borderId="18" xfId="61" applyNumberFormat="1" applyFont="1" applyFill="1" applyBorder="1" applyAlignment="1">
      <alignment horizontal="center"/>
    </xf>
    <xf numFmtId="2" fontId="7" fillId="0" borderId="29" xfId="61" applyNumberFormat="1" applyFont="1" applyFill="1" applyBorder="1" applyAlignment="1">
      <alignment horizontal="center"/>
    </xf>
    <xf numFmtId="2" fontId="9" fillId="0" borderId="29" xfId="61" applyNumberFormat="1" applyFont="1" applyFill="1" applyBorder="1" applyAlignment="1">
      <alignment horizontal="center"/>
    </xf>
    <xf numFmtId="0" fontId="10" fillId="0" borderId="24" xfId="52" applyNumberFormat="1" applyFont="1" applyFill="1" applyBorder="1" applyAlignment="1">
      <alignment vertical="top" wrapText="1"/>
      <protection/>
    </xf>
    <xf numFmtId="2" fontId="7" fillId="32" borderId="25" xfId="61" applyNumberFormat="1" applyFont="1" applyFill="1" applyBorder="1" applyAlignment="1">
      <alignment horizontal="center"/>
    </xf>
    <xf numFmtId="2" fontId="9" fillId="32" borderId="19" xfId="52" applyNumberFormat="1" applyFont="1" applyFill="1" applyBorder="1" applyAlignment="1">
      <alignment horizontal="center"/>
      <protection/>
    </xf>
    <xf numFmtId="2" fontId="9" fillId="0" borderId="14" xfId="61" applyNumberFormat="1" applyFont="1" applyFill="1" applyBorder="1" applyAlignment="1">
      <alignment horizontal="center"/>
    </xf>
    <xf numFmtId="2" fontId="9" fillId="0" borderId="18" xfId="52" applyNumberFormat="1" applyFont="1" applyBorder="1" applyAlignment="1">
      <alignment horizontal="center"/>
      <protection/>
    </xf>
    <xf numFmtId="2" fontId="9" fillId="0" borderId="17" xfId="52" applyNumberFormat="1" applyFont="1" applyBorder="1" applyAlignment="1">
      <alignment horizontal="center"/>
      <protection/>
    </xf>
    <xf numFmtId="2" fontId="9" fillId="0" borderId="30" xfId="52" applyNumberFormat="1" applyFont="1" applyFill="1" applyBorder="1" applyAlignment="1">
      <alignment horizontal="center"/>
      <protection/>
    </xf>
    <xf numFmtId="2" fontId="9" fillId="0" borderId="15" xfId="52" applyNumberFormat="1" applyFont="1" applyFill="1" applyBorder="1" applyAlignment="1">
      <alignment horizontal="center"/>
      <protection/>
    </xf>
    <xf numFmtId="2" fontId="9" fillId="0" borderId="15" xfId="52" applyNumberFormat="1" applyFont="1" applyBorder="1" applyAlignment="1">
      <alignment horizontal="center"/>
      <protection/>
    </xf>
    <xf numFmtId="2" fontId="9" fillId="0" borderId="14" xfId="52" applyNumberFormat="1" applyFont="1" applyBorder="1" applyAlignment="1">
      <alignment horizontal="center"/>
      <protection/>
    </xf>
    <xf numFmtId="0" fontId="6" fillId="0" borderId="17" xfId="52" applyNumberFormat="1" applyFont="1" applyFill="1" applyBorder="1" applyAlignment="1">
      <alignment vertical="top" wrapText="1"/>
      <protection/>
    </xf>
    <xf numFmtId="2" fontId="9" fillId="0" borderId="28" xfId="61" applyNumberFormat="1" applyFont="1" applyFill="1" applyBorder="1" applyAlignment="1">
      <alignment horizontal="center"/>
    </xf>
    <xf numFmtId="2" fontId="9" fillId="32" borderId="31" xfId="52" applyNumberFormat="1" applyFont="1" applyFill="1" applyBorder="1" applyAlignment="1">
      <alignment horizontal="center"/>
      <protection/>
    </xf>
    <xf numFmtId="0" fontId="9" fillId="0" borderId="20" xfId="52" applyNumberFormat="1" applyFont="1" applyFill="1" applyBorder="1" applyAlignment="1">
      <alignment vertical="top" wrapText="1"/>
      <protection/>
    </xf>
    <xf numFmtId="2" fontId="9" fillId="32" borderId="32" xfId="61" applyNumberFormat="1" applyFont="1" applyFill="1" applyBorder="1" applyAlignment="1">
      <alignment horizontal="center"/>
    </xf>
    <xf numFmtId="2" fontId="9" fillId="32" borderId="26" xfId="61" applyNumberFormat="1" applyFont="1" applyFill="1" applyBorder="1" applyAlignment="1">
      <alignment horizontal="center"/>
    </xf>
    <xf numFmtId="2" fontId="9" fillId="0" borderId="18" xfId="61" applyNumberFormat="1" applyFont="1" applyFill="1" applyBorder="1" applyAlignment="1" applyProtection="1">
      <alignment horizontal="center"/>
      <protection locked="0"/>
    </xf>
    <xf numFmtId="0" fontId="6" fillId="0" borderId="18" xfId="52" applyNumberFormat="1" applyFont="1" applyFill="1" applyBorder="1" applyAlignment="1">
      <alignment vertical="top" wrapText="1"/>
      <protection/>
    </xf>
    <xf numFmtId="0" fontId="6" fillId="0" borderId="20" xfId="52" applyNumberFormat="1" applyFont="1" applyFill="1" applyBorder="1" applyAlignment="1">
      <alignment vertical="top" wrapText="1"/>
      <protection/>
    </xf>
    <xf numFmtId="2" fontId="9" fillId="0" borderId="22" xfId="61" applyNumberFormat="1" applyFont="1" applyFill="1" applyBorder="1" applyAlignment="1">
      <alignment horizontal="center"/>
    </xf>
    <xf numFmtId="0" fontId="10" fillId="0" borderId="27" xfId="52" applyNumberFormat="1" applyFont="1" applyFill="1" applyBorder="1" applyAlignment="1">
      <alignment vertical="top" wrapText="1"/>
      <protection/>
    </xf>
    <xf numFmtId="2" fontId="9" fillId="32" borderId="27" xfId="61" applyNumberFormat="1" applyFont="1" applyFill="1" applyBorder="1" applyAlignment="1">
      <alignment horizontal="center"/>
    </xf>
    <xf numFmtId="0" fontId="10" fillId="0" borderId="33" xfId="52" applyNumberFormat="1" applyFont="1" applyFill="1" applyBorder="1" applyAlignment="1">
      <alignment vertical="top" wrapText="1"/>
      <protection/>
    </xf>
    <xf numFmtId="1" fontId="9" fillId="32" borderId="25" xfId="61" applyNumberFormat="1" applyFont="1" applyFill="1" applyBorder="1" applyAlignment="1">
      <alignment horizontal="center"/>
    </xf>
    <xf numFmtId="1" fontId="9" fillId="32" borderId="27" xfId="61" applyNumberFormat="1" applyFont="1" applyFill="1" applyBorder="1" applyAlignment="1">
      <alignment horizontal="center"/>
    </xf>
    <xf numFmtId="0" fontId="10" fillId="0" borderId="24" xfId="52" applyNumberFormat="1" applyFont="1" applyFill="1" applyBorder="1">
      <alignment/>
      <protection/>
    </xf>
    <xf numFmtId="0" fontId="7" fillId="0" borderId="24" xfId="52" applyNumberFormat="1" applyFont="1" applyFill="1" applyBorder="1" applyAlignment="1">
      <alignment wrapText="1"/>
      <protection/>
    </xf>
    <xf numFmtId="0" fontId="11" fillId="0" borderId="24" xfId="52" applyNumberFormat="1" applyFont="1" applyFill="1" applyBorder="1" applyAlignment="1">
      <alignment wrapText="1"/>
      <protection/>
    </xf>
    <xf numFmtId="1" fontId="9" fillId="33" borderId="25" xfId="61" applyNumberFormat="1" applyFont="1" applyFill="1" applyBorder="1" applyAlignment="1">
      <alignment horizontal="center"/>
    </xf>
    <xf numFmtId="1" fontId="9" fillId="32" borderId="32" xfId="52" applyNumberFormat="1" applyFont="1" applyFill="1" applyBorder="1" applyAlignment="1">
      <alignment horizontal="center"/>
      <protection/>
    </xf>
    <xf numFmtId="1" fontId="9" fillId="32" borderId="25" xfId="52" applyNumberFormat="1" applyFont="1" applyFill="1" applyBorder="1" applyAlignment="1">
      <alignment horizontal="center"/>
      <protection/>
    </xf>
    <xf numFmtId="1" fontId="9" fillId="32" borderId="26" xfId="52" applyNumberFormat="1" applyFont="1" applyFill="1" applyBorder="1" applyAlignment="1">
      <alignment horizontal="center"/>
      <protection/>
    </xf>
    <xf numFmtId="0" fontId="10" fillId="0" borderId="24" xfId="52" applyNumberFormat="1" applyFont="1" applyFill="1" applyBorder="1" applyAlignment="1">
      <alignment wrapText="1"/>
      <protection/>
    </xf>
    <xf numFmtId="1" fontId="9" fillId="32" borderId="34" xfId="61" applyNumberFormat="1" applyFont="1" applyFill="1" applyBorder="1" applyAlignment="1">
      <alignment horizontal="center"/>
    </xf>
    <xf numFmtId="1" fontId="9" fillId="32" borderId="32" xfId="61" applyNumberFormat="1" applyFont="1" applyFill="1" applyBorder="1" applyAlignment="1">
      <alignment horizontal="center"/>
    </xf>
    <xf numFmtId="1" fontId="9" fillId="32" borderId="35" xfId="61" applyNumberFormat="1" applyFont="1" applyFill="1" applyBorder="1" applyAlignment="1">
      <alignment horizontal="center"/>
    </xf>
    <xf numFmtId="4" fontId="4" fillId="0" borderId="0" xfId="52" applyNumberFormat="1" applyFont="1">
      <alignment/>
      <protection/>
    </xf>
    <xf numFmtId="1" fontId="4" fillId="0" borderId="0" xfId="61" applyNumberFormat="1" applyFont="1" applyFill="1" applyBorder="1" applyAlignment="1">
      <alignment horizontal="center"/>
    </xf>
    <xf numFmtId="2" fontId="9" fillId="0" borderId="15" xfId="52" applyNumberFormat="1" applyFont="1" applyFill="1" applyBorder="1" applyAlignment="1">
      <alignment horizontal="center"/>
      <protection/>
    </xf>
    <xf numFmtId="2" fontId="9" fillId="0" borderId="15" xfId="61" applyNumberFormat="1" applyFont="1" applyFill="1" applyBorder="1" applyAlignment="1">
      <alignment horizontal="center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/>
    </xf>
    <xf numFmtId="0" fontId="17" fillId="0" borderId="0" xfId="0" applyFont="1" applyAlignment="1">
      <alignment horizontal="left" indent="2"/>
    </xf>
    <xf numFmtId="0" fontId="16" fillId="0" borderId="0" xfId="0" applyFont="1" applyAlignment="1">
      <alignment horizontal="left" indent="2"/>
    </xf>
    <xf numFmtId="2" fontId="7" fillId="0" borderId="30" xfId="61" applyNumberFormat="1" applyFont="1" applyFill="1" applyBorder="1" applyAlignment="1">
      <alignment horizontal="center"/>
    </xf>
    <xf numFmtId="2" fontId="7" fillId="0" borderId="36" xfId="52" applyNumberFormat="1" applyFont="1" applyFill="1" applyBorder="1" applyAlignment="1">
      <alignment horizontal="center"/>
      <protection/>
    </xf>
    <xf numFmtId="2" fontId="7" fillId="0" borderId="18" xfId="52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2" fontId="18" fillId="0" borderId="18" xfId="52" applyNumberFormat="1" applyFont="1" applyFill="1" applyBorder="1" applyAlignment="1">
      <alignment horizontal="center"/>
      <protection/>
    </xf>
    <xf numFmtId="2" fontId="18" fillId="0" borderId="15" xfId="61" applyNumberFormat="1" applyFont="1" applyFill="1" applyBorder="1" applyAlignment="1">
      <alignment horizontal="center"/>
    </xf>
    <xf numFmtId="2" fontId="18" fillId="0" borderId="18" xfId="61" applyNumberFormat="1" applyFont="1" applyFill="1" applyBorder="1" applyAlignment="1">
      <alignment horizontal="center"/>
    </xf>
    <xf numFmtId="2" fontId="18" fillId="0" borderId="29" xfId="61" applyNumberFormat="1" applyFont="1" applyFill="1" applyBorder="1" applyAlignment="1">
      <alignment horizontal="center"/>
    </xf>
    <xf numFmtId="0" fontId="8" fillId="33" borderId="17" xfId="52" applyNumberFormat="1" applyFont="1" applyFill="1" applyBorder="1" applyAlignment="1">
      <alignment horizontal="center"/>
      <protection/>
    </xf>
    <xf numFmtId="2" fontId="7" fillId="33" borderId="18" xfId="52" applyNumberFormat="1" applyFont="1" applyFill="1" applyBorder="1" applyAlignment="1">
      <alignment horizontal="center"/>
      <protection/>
    </xf>
    <xf numFmtId="0" fontId="6" fillId="33" borderId="14" xfId="52" applyNumberFormat="1" applyFont="1" applyFill="1" applyBorder="1" applyAlignment="1">
      <alignment horizontal="left" vertical="top" wrapText="1"/>
      <protection/>
    </xf>
    <xf numFmtId="2" fontId="7" fillId="33" borderId="15" xfId="61" applyNumberFormat="1" applyFont="1" applyFill="1" applyBorder="1" applyAlignment="1">
      <alignment horizontal="center"/>
    </xf>
    <xf numFmtId="0" fontId="4" fillId="33" borderId="0" xfId="52" applyFont="1" applyFill="1">
      <alignment/>
      <protection/>
    </xf>
    <xf numFmtId="0" fontId="0" fillId="33" borderId="0" xfId="0" applyFill="1" applyAlignment="1">
      <alignment/>
    </xf>
    <xf numFmtId="0" fontId="6" fillId="33" borderId="28" xfId="52" applyNumberFormat="1" applyFont="1" applyFill="1" applyBorder="1" applyAlignment="1">
      <alignment horizontal="left" vertical="top" wrapText="1"/>
      <protection/>
    </xf>
    <xf numFmtId="2" fontId="7" fillId="33" borderId="18" xfId="61" applyNumberFormat="1" applyFont="1" applyFill="1" applyBorder="1" applyAlignment="1">
      <alignment horizontal="center"/>
    </xf>
    <xf numFmtId="0" fontId="10" fillId="33" borderId="24" xfId="52" applyNumberFormat="1" applyFont="1" applyFill="1" applyBorder="1" applyAlignment="1">
      <alignment horizontal="left" vertical="top" wrapText="1"/>
      <protection/>
    </xf>
    <xf numFmtId="2" fontId="9" fillId="33" borderId="25" xfId="61" applyNumberFormat="1" applyFont="1" applyFill="1" applyBorder="1" applyAlignment="1">
      <alignment horizontal="center"/>
    </xf>
    <xf numFmtId="0" fontId="4" fillId="34" borderId="27" xfId="52" applyFont="1" applyFill="1" applyBorder="1">
      <alignment/>
      <protection/>
    </xf>
    <xf numFmtId="0" fontId="4" fillId="34" borderId="24" xfId="52" applyFont="1" applyFill="1" applyBorder="1">
      <alignment/>
      <protection/>
    </xf>
    <xf numFmtId="0" fontId="4" fillId="0" borderId="37" xfId="52" applyFont="1" applyBorder="1">
      <alignment/>
      <protection/>
    </xf>
    <xf numFmtId="0" fontId="4" fillId="0" borderId="33" xfId="52" applyFont="1" applyBorder="1">
      <alignment/>
      <protection/>
    </xf>
    <xf numFmtId="0" fontId="4" fillId="0" borderId="38" xfId="52" applyFont="1" applyBorder="1">
      <alignment/>
      <protection/>
    </xf>
    <xf numFmtId="0" fontId="4" fillId="0" borderId="39" xfId="52" applyFont="1" applyBorder="1">
      <alignment/>
      <protection/>
    </xf>
    <xf numFmtId="0" fontId="4" fillId="0" borderId="40" xfId="52" applyFont="1" applyBorder="1">
      <alignment/>
      <protection/>
    </xf>
    <xf numFmtId="0" fontId="4" fillId="34" borderId="41" xfId="52" applyFont="1" applyFill="1" applyBorder="1">
      <alignment/>
      <protection/>
    </xf>
    <xf numFmtId="0" fontId="4" fillId="0" borderId="42" xfId="52" applyFont="1" applyBorder="1">
      <alignment/>
      <protection/>
    </xf>
    <xf numFmtId="0" fontId="4" fillId="0" borderId="0" xfId="52" applyFont="1" applyBorder="1">
      <alignment/>
      <protection/>
    </xf>
    <xf numFmtId="0" fontId="4" fillId="34" borderId="0" xfId="52" applyFont="1" applyFill="1" applyBorder="1">
      <alignment/>
      <protection/>
    </xf>
    <xf numFmtId="0" fontId="0" fillId="34" borderId="0" xfId="0" applyFill="1" applyBorder="1" applyAlignment="1">
      <alignment/>
    </xf>
    <xf numFmtId="2" fontId="9" fillId="33" borderId="18" xfId="52" applyNumberFormat="1" applyFont="1" applyFill="1" applyBorder="1" applyAlignment="1">
      <alignment horizontal="center"/>
      <protection/>
    </xf>
    <xf numFmtId="2" fontId="9" fillId="33" borderId="18" xfId="61" applyNumberFormat="1" applyFont="1" applyFill="1" applyBorder="1" applyAlignment="1">
      <alignment horizontal="center"/>
    </xf>
    <xf numFmtId="0" fontId="6" fillId="33" borderId="14" xfId="52" applyNumberFormat="1" applyFont="1" applyFill="1" applyBorder="1">
      <alignment/>
      <protection/>
    </xf>
    <xf numFmtId="2" fontId="7" fillId="33" borderId="15" xfId="52" applyNumberFormat="1" applyFont="1" applyFill="1" applyBorder="1" applyAlignment="1">
      <alignment horizontal="center"/>
      <protection/>
    </xf>
    <xf numFmtId="0" fontId="6" fillId="33" borderId="17" xfId="52" applyNumberFormat="1" applyFont="1" applyFill="1" applyBorder="1">
      <alignment/>
      <protection/>
    </xf>
    <xf numFmtId="2" fontId="9" fillId="33" borderId="29" xfId="61" applyNumberFormat="1" applyFont="1" applyFill="1" applyBorder="1" applyAlignment="1">
      <alignment horizontal="center"/>
    </xf>
    <xf numFmtId="2" fontId="9" fillId="33" borderId="27" xfId="61" applyNumberFormat="1" applyFont="1" applyFill="1" applyBorder="1" applyAlignment="1">
      <alignment horizontal="center"/>
    </xf>
    <xf numFmtId="0" fontId="6" fillId="33" borderId="18" xfId="52" applyNumberFormat="1" applyFont="1" applyFill="1" applyBorder="1" applyAlignment="1">
      <alignment horizontal="left" vertical="top" wrapText="1"/>
      <protection/>
    </xf>
    <xf numFmtId="0" fontId="10" fillId="33" borderId="18" xfId="52" applyNumberFormat="1" applyFont="1" applyFill="1" applyBorder="1" applyAlignment="1">
      <alignment horizontal="left" vertical="top" wrapText="1"/>
      <protection/>
    </xf>
    <xf numFmtId="0" fontId="10" fillId="33" borderId="24" xfId="52" applyNumberFormat="1" applyFont="1" applyFill="1" applyBorder="1" applyAlignment="1">
      <alignment vertical="top" wrapText="1"/>
      <protection/>
    </xf>
    <xf numFmtId="2" fontId="9" fillId="33" borderId="15" xfId="61" applyNumberFormat="1" applyFont="1" applyFill="1" applyBorder="1" applyAlignment="1">
      <alignment horizontal="center"/>
    </xf>
    <xf numFmtId="0" fontId="6" fillId="33" borderId="17" xfId="52" applyNumberFormat="1" applyFont="1" applyFill="1" applyBorder="1" applyAlignment="1">
      <alignment horizontal="left" vertical="top" wrapText="1"/>
      <protection/>
    </xf>
    <xf numFmtId="2" fontId="7" fillId="33" borderId="29" xfId="61" applyNumberFormat="1" applyFont="1" applyFill="1" applyBorder="1" applyAlignment="1">
      <alignment horizontal="center"/>
    </xf>
    <xf numFmtId="2" fontId="9" fillId="33" borderId="15" xfId="52" applyNumberFormat="1" applyFont="1" applyFill="1" applyBorder="1" applyAlignment="1">
      <alignment horizontal="center"/>
      <protection/>
    </xf>
    <xf numFmtId="2" fontId="9" fillId="33" borderId="15" xfId="61" applyNumberFormat="1" applyFont="1" applyFill="1" applyBorder="1" applyAlignment="1">
      <alignment horizontal="center"/>
    </xf>
    <xf numFmtId="2" fontId="7" fillId="33" borderId="30" xfId="61" applyNumberFormat="1" applyFont="1" applyFill="1" applyBorder="1" applyAlignment="1">
      <alignment horizontal="center"/>
    </xf>
    <xf numFmtId="2" fontId="9" fillId="33" borderId="14" xfId="61" applyNumberFormat="1" applyFont="1" applyFill="1" applyBorder="1" applyAlignment="1">
      <alignment horizontal="center"/>
    </xf>
    <xf numFmtId="2" fontId="7" fillId="33" borderId="36" xfId="52" applyNumberFormat="1" applyFont="1" applyFill="1" applyBorder="1" applyAlignment="1">
      <alignment horizontal="center"/>
      <protection/>
    </xf>
    <xf numFmtId="2" fontId="9" fillId="33" borderId="17" xfId="52" applyNumberFormat="1" applyFont="1" applyFill="1" applyBorder="1" applyAlignment="1">
      <alignment horizontal="center"/>
      <protection/>
    </xf>
    <xf numFmtId="2" fontId="9" fillId="33" borderId="30" xfId="52" applyNumberFormat="1" applyFont="1" applyFill="1" applyBorder="1" applyAlignment="1">
      <alignment horizontal="center"/>
      <protection/>
    </xf>
    <xf numFmtId="2" fontId="9" fillId="33" borderId="15" xfId="52" applyNumberFormat="1" applyFont="1" applyFill="1" applyBorder="1" applyAlignment="1">
      <alignment horizontal="center"/>
      <protection/>
    </xf>
    <xf numFmtId="2" fontId="9" fillId="33" borderId="14" xfId="52" applyNumberFormat="1" applyFont="1" applyFill="1" applyBorder="1" applyAlignment="1">
      <alignment horizontal="center"/>
      <protection/>
    </xf>
    <xf numFmtId="0" fontId="6" fillId="33" borderId="17" xfId="52" applyNumberFormat="1" applyFont="1" applyFill="1" applyBorder="1" applyAlignment="1">
      <alignment vertical="top" wrapText="1"/>
      <protection/>
    </xf>
    <xf numFmtId="2" fontId="9" fillId="33" borderId="28" xfId="61" applyNumberFormat="1" applyFont="1" applyFill="1" applyBorder="1" applyAlignment="1">
      <alignment horizontal="center"/>
    </xf>
    <xf numFmtId="2" fontId="9" fillId="33" borderId="31" xfId="52" applyNumberFormat="1" applyFont="1" applyFill="1" applyBorder="1" applyAlignment="1">
      <alignment horizontal="center"/>
      <protection/>
    </xf>
    <xf numFmtId="0" fontId="9" fillId="33" borderId="20" xfId="52" applyNumberFormat="1" applyFont="1" applyFill="1" applyBorder="1" applyAlignment="1">
      <alignment vertical="top" wrapText="1"/>
      <protection/>
    </xf>
    <xf numFmtId="2" fontId="9" fillId="33" borderId="32" xfId="61" applyNumberFormat="1" applyFont="1" applyFill="1" applyBorder="1" applyAlignment="1">
      <alignment horizontal="center"/>
    </xf>
    <xf numFmtId="2" fontId="9" fillId="33" borderId="26" xfId="61" applyNumberFormat="1" applyFont="1" applyFill="1" applyBorder="1" applyAlignment="1">
      <alignment horizontal="center"/>
    </xf>
    <xf numFmtId="2" fontId="7" fillId="33" borderId="27" xfId="61" applyNumberFormat="1" applyFont="1" applyFill="1" applyBorder="1" applyAlignment="1">
      <alignment horizontal="center"/>
    </xf>
    <xf numFmtId="2" fontId="9" fillId="33" borderId="18" xfId="61" applyNumberFormat="1" applyFont="1" applyFill="1" applyBorder="1" applyAlignment="1" applyProtection="1">
      <alignment horizontal="center"/>
      <protection locked="0"/>
    </xf>
    <xf numFmtId="0" fontId="6" fillId="33" borderId="18" xfId="52" applyNumberFormat="1" applyFont="1" applyFill="1" applyBorder="1" applyAlignment="1">
      <alignment vertical="top" wrapText="1"/>
      <protection/>
    </xf>
    <xf numFmtId="0" fontId="6" fillId="33" borderId="20" xfId="52" applyNumberFormat="1" applyFont="1" applyFill="1" applyBorder="1" applyAlignment="1">
      <alignment vertical="top" wrapText="1"/>
      <protection/>
    </xf>
    <xf numFmtId="2" fontId="9" fillId="33" borderId="22" xfId="61" applyNumberFormat="1" applyFont="1" applyFill="1" applyBorder="1" applyAlignment="1">
      <alignment horizontal="center"/>
    </xf>
    <xf numFmtId="0" fontId="10" fillId="33" borderId="27" xfId="52" applyNumberFormat="1" applyFont="1" applyFill="1" applyBorder="1" applyAlignment="1">
      <alignment vertical="top" wrapText="1"/>
      <protection/>
    </xf>
    <xf numFmtId="2" fontId="9" fillId="34" borderId="15" xfId="61" applyNumberFormat="1" applyFont="1" applyFill="1" applyBorder="1" applyAlignment="1">
      <alignment horizontal="center"/>
    </xf>
    <xf numFmtId="2" fontId="18" fillId="0" borderId="36" xfId="52" applyNumberFormat="1" applyFont="1" applyFill="1" applyBorder="1" applyAlignment="1">
      <alignment horizontal="center"/>
      <protection/>
    </xf>
    <xf numFmtId="2" fontId="18" fillId="0" borderId="30" xfId="61" applyNumberFormat="1" applyFont="1" applyFill="1" applyBorder="1" applyAlignment="1">
      <alignment horizontal="center"/>
    </xf>
    <xf numFmtId="2" fontId="9" fillId="34" borderId="27" xfId="52" applyNumberFormat="1" applyFont="1" applyFill="1" applyBorder="1" applyAlignment="1">
      <alignment horizontal="center"/>
      <protection/>
    </xf>
    <xf numFmtId="2" fontId="7" fillId="33" borderId="14" xfId="52" applyNumberFormat="1" applyFont="1" applyFill="1" applyBorder="1" applyAlignment="1">
      <alignment horizontal="center"/>
      <protection/>
    </xf>
    <xf numFmtId="2" fontId="7" fillId="33" borderId="17" xfId="52" applyNumberFormat="1" applyFont="1" applyFill="1" applyBorder="1" applyAlignment="1">
      <alignment horizontal="center"/>
      <protection/>
    </xf>
    <xf numFmtId="2" fontId="7" fillId="0" borderId="14" xfId="61" applyNumberFormat="1" applyFont="1" applyFill="1" applyBorder="1" applyAlignment="1">
      <alignment horizontal="center"/>
    </xf>
    <xf numFmtId="2" fontId="7" fillId="33" borderId="17" xfId="61" applyNumberFormat="1" applyFont="1" applyFill="1" applyBorder="1" applyAlignment="1">
      <alignment horizontal="center"/>
    </xf>
    <xf numFmtId="2" fontId="7" fillId="0" borderId="17" xfId="61" applyNumberFormat="1" applyFont="1" applyFill="1" applyBorder="1" applyAlignment="1">
      <alignment horizontal="center"/>
    </xf>
    <xf numFmtId="2" fontId="9" fillId="0" borderId="17" xfId="61" applyNumberFormat="1" applyFont="1" applyFill="1" applyBorder="1" applyAlignment="1">
      <alignment horizontal="center"/>
    </xf>
    <xf numFmtId="2" fontId="9" fillId="33" borderId="17" xfId="61" applyNumberFormat="1" applyFont="1" applyFill="1" applyBorder="1" applyAlignment="1">
      <alignment horizontal="center"/>
    </xf>
    <xf numFmtId="2" fontId="9" fillId="33" borderId="17" xfId="61" applyNumberFormat="1" applyFont="1" applyFill="1" applyBorder="1" applyAlignment="1" applyProtection="1">
      <alignment horizontal="center"/>
      <protection locked="0"/>
    </xf>
    <xf numFmtId="2" fontId="9" fillId="33" borderId="20" xfId="61" applyNumberFormat="1" applyFont="1" applyFill="1" applyBorder="1" applyAlignment="1">
      <alignment horizontal="center"/>
    </xf>
    <xf numFmtId="2" fontId="9" fillId="0" borderId="17" xfId="61" applyNumberFormat="1" applyFont="1" applyFill="1" applyBorder="1" applyAlignment="1" applyProtection="1">
      <alignment horizontal="center"/>
      <protection locked="0"/>
    </xf>
    <xf numFmtId="2" fontId="9" fillId="0" borderId="20" xfId="61" applyNumberFormat="1" applyFont="1" applyFill="1" applyBorder="1" applyAlignment="1">
      <alignment horizontal="center"/>
    </xf>
    <xf numFmtId="2" fontId="9" fillId="33" borderId="35" xfId="61" applyNumberFormat="1" applyFont="1" applyFill="1" applyBorder="1" applyAlignment="1">
      <alignment horizontal="center"/>
    </xf>
    <xf numFmtId="2" fontId="9" fillId="32" borderId="35" xfId="61" applyNumberFormat="1" applyFont="1" applyFill="1" applyBorder="1" applyAlignment="1">
      <alignment horizontal="center"/>
    </xf>
    <xf numFmtId="1" fontId="9" fillId="32" borderId="26" xfId="61" applyNumberFormat="1" applyFont="1" applyFill="1" applyBorder="1" applyAlignment="1">
      <alignment horizontal="center"/>
    </xf>
    <xf numFmtId="2" fontId="7" fillId="33" borderId="27" xfId="52" applyNumberFormat="1" applyFont="1" applyFill="1" applyBorder="1" applyAlignment="1">
      <alignment horizontal="center"/>
      <protection/>
    </xf>
    <xf numFmtId="2" fontId="7" fillId="34" borderId="27" xfId="52" applyNumberFormat="1" applyFont="1" applyFill="1" applyBorder="1" applyAlignment="1">
      <alignment horizontal="center"/>
      <protection/>
    </xf>
    <xf numFmtId="2" fontId="7" fillId="33" borderId="38" xfId="52" applyNumberFormat="1" applyFont="1" applyFill="1" applyBorder="1" applyAlignment="1">
      <alignment horizontal="center"/>
      <protection/>
    </xf>
    <xf numFmtId="2" fontId="7" fillId="33" borderId="31" xfId="52" applyNumberFormat="1" applyFont="1" applyFill="1" applyBorder="1" applyAlignment="1">
      <alignment horizontal="center"/>
      <protection/>
    </xf>
    <xf numFmtId="2" fontId="7" fillId="32" borderId="31" xfId="52" applyNumberFormat="1" applyFont="1" applyFill="1" applyBorder="1" applyAlignment="1">
      <alignment horizontal="center"/>
      <protection/>
    </xf>
    <xf numFmtId="2" fontId="9" fillId="34" borderId="31" xfId="52" applyNumberFormat="1" applyFont="1" applyFill="1" applyBorder="1" applyAlignment="1">
      <alignment horizontal="center"/>
      <protection/>
    </xf>
    <xf numFmtId="2" fontId="9" fillId="33" borderId="37" xfId="52" applyNumberFormat="1" applyFont="1" applyFill="1" applyBorder="1" applyAlignment="1">
      <alignment horizontal="center"/>
      <protection/>
    </xf>
    <xf numFmtId="2" fontId="18" fillId="0" borderId="18" xfId="61" applyNumberFormat="1" applyFont="1" applyFill="1" applyBorder="1" applyAlignment="1" applyProtection="1">
      <alignment horizontal="center"/>
      <protection locked="0"/>
    </xf>
    <xf numFmtId="2" fontId="18" fillId="0" borderId="22" xfId="61" applyNumberFormat="1" applyFont="1" applyFill="1" applyBorder="1" applyAlignment="1">
      <alignment horizontal="center"/>
    </xf>
    <xf numFmtId="2" fontId="18" fillId="34" borderId="15" xfId="61" applyNumberFormat="1" applyFont="1" applyFill="1" applyBorder="1" applyAlignment="1">
      <alignment horizontal="center"/>
    </xf>
    <xf numFmtId="2" fontId="18" fillId="0" borderId="17" xfId="61" applyNumberFormat="1" applyFont="1" applyFill="1" applyBorder="1" applyAlignment="1">
      <alignment horizontal="center"/>
    </xf>
    <xf numFmtId="2" fontId="18" fillId="0" borderId="17" xfId="52" applyNumberFormat="1" applyFont="1" applyFill="1" applyBorder="1" applyAlignment="1">
      <alignment horizontal="center"/>
      <protection/>
    </xf>
    <xf numFmtId="2" fontId="18" fillId="0" borderId="14" xfId="61" applyNumberFormat="1" applyFont="1" applyFill="1" applyBorder="1" applyAlignment="1">
      <alignment horizontal="center"/>
    </xf>
    <xf numFmtId="2" fontId="18" fillId="0" borderId="18" xfId="52" applyNumberFormat="1" applyFont="1" applyBorder="1" applyAlignment="1">
      <alignment horizontal="center"/>
      <protection/>
    </xf>
    <xf numFmtId="2" fontId="7" fillId="0" borderId="15" xfId="52" applyNumberFormat="1" applyFont="1" applyBorder="1" applyAlignment="1">
      <alignment horizontal="center"/>
      <protection/>
    </xf>
    <xf numFmtId="2" fontId="18" fillId="0" borderId="17" xfId="52" applyNumberFormat="1" applyFont="1" applyBorder="1" applyAlignment="1">
      <alignment horizontal="center"/>
      <protection/>
    </xf>
    <xf numFmtId="2" fontId="7" fillId="0" borderId="28" xfId="61" applyNumberFormat="1" applyFont="1" applyFill="1" applyBorder="1" applyAlignment="1">
      <alignment horizontal="center"/>
    </xf>
    <xf numFmtId="2" fontId="9" fillId="33" borderId="27" xfId="52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60" zoomScalePageLayoutView="0" workbookViewId="0" topLeftCell="A1">
      <selection activeCell="B45" sqref="B45"/>
    </sheetView>
  </sheetViews>
  <sheetFormatPr defaultColWidth="9.140625" defaultRowHeight="15"/>
  <cols>
    <col min="1" max="1" width="68.8515625" style="5" customWidth="1"/>
    <col min="2" max="2" width="9.421875" style="5" bestFit="1" customWidth="1"/>
    <col min="3" max="3" width="9.7109375" style="5" bestFit="1" customWidth="1"/>
    <col min="4" max="4" width="8.57421875" style="5" bestFit="1" customWidth="1"/>
    <col min="5" max="5" width="10.8515625" style="5" bestFit="1" customWidth="1"/>
    <col min="6" max="6" width="10.421875" style="5" bestFit="1" customWidth="1"/>
    <col min="7" max="9" width="8.28125" style="5" bestFit="1" customWidth="1"/>
    <col min="10" max="10" width="9.00390625" style="5" customWidth="1"/>
    <col min="11" max="13" width="8.28125" style="5" bestFit="1" customWidth="1"/>
    <col min="14" max="14" width="9.421875" style="5" bestFit="1" customWidth="1"/>
    <col min="15" max="16384" width="9.140625" style="5" customWidth="1"/>
  </cols>
  <sheetData>
    <row r="1" spans="1:7" ht="15.75" customHeight="1">
      <c r="A1" s="1" t="s">
        <v>46</v>
      </c>
      <c r="B1" s="2"/>
      <c r="C1" s="2"/>
      <c r="D1" s="2"/>
      <c r="E1" s="3"/>
      <c r="F1" s="2"/>
      <c r="G1" s="4"/>
    </row>
    <row r="2" spans="1:7" ht="19.5">
      <c r="A2" s="1" t="s">
        <v>0</v>
      </c>
      <c r="B2" s="6"/>
      <c r="C2" s="7"/>
      <c r="D2" s="3"/>
      <c r="E2" s="3"/>
      <c r="F2" s="7"/>
      <c r="G2" s="4"/>
    </row>
    <row r="3" spans="1:7" ht="15.75" thickBot="1">
      <c r="A3" s="8"/>
      <c r="B3" s="6"/>
      <c r="C3" s="7"/>
      <c r="D3" s="3"/>
      <c r="E3" s="3"/>
      <c r="F3" s="7"/>
      <c r="G3" s="4"/>
    </row>
    <row r="4" spans="1:14" ht="15">
      <c r="A4" s="9" t="s">
        <v>1</v>
      </c>
      <c r="B4" s="10">
        <v>40787</v>
      </c>
      <c r="C4" s="10">
        <v>40817</v>
      </c>
      <c r="D4" s="10">
        <v>40848</v>
      </c>
      <c r="E4" s="10">
        <v>40878</v>
      </c>
      <c r="F4" s="10">
        <v>40909</v>
      </c>
      <c r="G4" s="10">
        <v>40940</v>
      </c>
      <c r="H4" s="10">
        <v>40969</v>
      </c>
      <c r="I4" s="10">
        <v>41000</v>
      </c>
      <c r="J4" s="10">
        <v>41030</v>
      </c>
      <c r="K4" s="10">
        <v>41061</v>
      </c>
      <c r="L4" s="10">
        <v>41091</v>
      </c>
      <c r="M4" s="10">
        <v>41122</v>
      </c>
      <c r="N4" s="11" t="s">
        <v>2</v>
      </c>
    </row>
    <row r="5" spans="1:14" ht="13.5" thickBot="1">
      <c r="A5" s="12"/>
      <c r="B5" s="13" t="s">
        <v>3</v>
      </c>
      <c r="C5" s="13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3" t="s">
        <v>3</v>
      </c>
      <c r="K5" s="13" t="s">
        <v>3</v>
      </c>
      <c r="L5" s="13" t="s">
        <v>3</v>
      </c>
      <c r="M5" s="13" t="s">
        <v>3</v>
      </c>
      <c r="N5" s="13" t="s">
        <v>3</v>
      </c>
    </row>
    <row r="6" spans="1:14" ht="15.75">
      <c r="A6" s="14" t="s">
        <v>4</v>
      </c>
      <c r="B6" s="15">
        <v>390</v>
      </c>
      <c r="C6" s="15">
        <v>390</v>
      </c>
      <c r="D6" s="15">
        <v>390</v>
      </c>
      <c r="E6" s="15">
        <v>390</v>
      </c>
      <c r="F6" s="15">
        <v>390</v>
      </c>
      <c r="G6" s="15">
        <v>390</v>
      </c>
      <c r="H6" s="15">
        <v>390</v>
      </c>
      <c r="I6" s="15">
        <v>390</v>
      </c>
      <c r="J6" s="15">
        <v>390</v>
      </c>
      <c r="K6" s="15">
        <v>390</v>
      </c>
      <c r="L6" s="15">
        <v>390</v>
      </c>
      <c r="M6" s="15">
        <v>390</v>
      </c>
      <c r="N6" s="16"/>
    </row>
    <row r="7" spans="1:14" ht="15.75">
      <c r="A7" s="17" t="s">
        <v>5</v>
      </c>
      <c r="B7" s="18">
        <v>1.8</v>
      </c>
      <c r="C7" s="18">
        <v>1.8</v>
      </c>
      <c r="D7" s="18">
        <v>1.8</v>
      </c>
      <c r="E7" s="18">
        <v>1.8</v>
      </c>
      <c r="F7" s="18">
        <v>1.8</v>
      </c>
      <c r="G7" s="18">
        <v>1.8</v>
      </c>
      <c r="H7" s="18">
        <v>1.8</v>
      </c>
      <c r="I7" s="18">
        <v>1.8</v>
      </c>
      <c r="J7" s="18">
        <v>1.8</v>
      </c>
      <c r="K7" s="18">
        <v>0</v>
      </c>
      <c r="L7" s="18">
        <v>0</v>
      </c>
      <c r="M7" s="18">
        <v>0</v>
      </c>
      <c r="N7" s="19"/>
    </row>
    <row r="8" spans="1:14" ht="15.75">
      <c r="A8" s="20" t="s">
        <v>6</v>
      </c>
      <c r="B8" s="95">
        <v>1572.9</v>
      </c>
      <c r="C8" s="95">
        <v>725.35</v>
      </c>
      <c r="D8" s="95">
        <v>499.21</v>
      </c>
      <c r="E8" s="95">
        <v>547.1</v>
      </c>
      <c r="F8" s="18">
        <f aca="true" t="shared" si="0" ref="F8:M8">F6*F7</f>
        <v>702</v>
      </c>
      <c r="G8" s="18">
        <f t="shared" si="0"/>
        <v>702</v>
      </c>
      <c r="H8" s="18">
        <f t="shared" si="0"/>
        <v>702</v>
      </c>
      <c r="I8" s="18">
        <f t="shared" si="0"/>
        <v>702</v>
      </c>
      <c r="J8" s="18">
        <f t="shared" si="0"/>
        <v>702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9">
        <f>SUM(B8:M8)</f>
        <v>6854.5599999999995</v>
      </c>
    </row>
    <row r="9" spans="1:14" ht="15.75">
      <c r="A9" s="21" t="s">
        <v>7</v>
      </c>
      <c r="B9" s="18">
        <v>0</v>
      </c>
      <c r="C9" s="95">
        <v>229.3</v>
      </c>
      <c r="D9" s="95">
        <v>114</v>
      </c>
      <c r="E9" s="95">
        <v>79.2</v>
      </c>
      <c r="F9" s="18">
        <v>400</v>
      </c>
      <c r="G9" s="18">
        <v>0</v>
      </c>
      <c r="H9" s="18">
        <v>0</v>
      </c>
      <c r="I9" s="18">
        <v>0</v>
      </c>
      <c r="J9" s="18">
        <v>400</v>
      </c>
      <c r="K9" s="18">
        <v>0</v>
      </c>
      <c r="L9" s="18">
        <v>0</v>
      </c>
      <c r="M9" s="18">
        <v>0</v>
      </c>
      <c r="N9" s="19">
        <f>SUM(B9:M9)</f>
        <v>1222.5</v>
      </c>
    </row>
    <row r="10" spans="1:14" ht="16.5" thickBot="1">
      <c r="A10" s="22" t="s">
        <v>8</v>
      </c>
      <c r="B10" s="1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6">
        <f>SUM(B10:M10)</f>
        <v>0</v>
      </c>
    </row>
    <row r="11" spans="1:14" ht="19.5" thickBot="1">
      <c r="A11" s="27" t="s">
        <v>9</v>
      </c>
      <c r="B11" s="28">
        <f>SUM(B8:B10)</f>
        <v>1572.9</v>
      </c>
      <c r="C11" s="28">
        <f aca="true" t="shared" si="1" ref="C11:M11">SUM(C8:C10)</f>
        <v>954.6500000000001</v>
      </c>
      <c r="D11" s="28">
        <f t="shared" si="1"/>
        <v>613.21</v>
      </c>
      <c r="E11" s="28">
        <f t="shared" si="1"/>
        <v>626.3000000000001</v>
      </c>
      <c r="F11" s="28">
        <f t="shared" si="1"/>
        <v>1102</v>
      </c>
      <c r="G11" s="28">
        <f t="shared" si="1"/>
        <v>702</v>
      </c>
      <c r="H11" s="28">
        <f t="shared" si="1"/>
        <v>702</v>
      </c>
      <c r="I11" s="28">
        <f t="shared" si="1"/>
        <v>702</v>
      </c>
      <c r="J11" s="28">
        <f t="shared" si="1"/>
        <v>1102</v>
      </c>
      <c r="K11" s="28">
        <f t="shared" si="1"/>
        <v>0</v>
      </c>
      <c r="L11" s="28">
        <f t="shared" si="1"/>
        <v>0</v>
      </c>
      <c r="M11" s="29">
        <f t="shared" si="1"/>
        <v>0</v>
      </c>
      <c r="N11" s="30">
        <f>SUM(N8:N10)</f>
        <v>8077.0599999999995</v>
      </c>
    </row>
    <row r="12" spans="1:14" s="34" customFormat="1" ht="15.75">
      <c r="A12" s="31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f>SUM(B12:M12)</f>
        <v>0</v>
      </c>
    </row>
    <row r="13" spans="1:14" ht="15.75">
      <c r="A13" s="35" t="s">
        <v>68</v>
      </c>
      <c r="B13" s="96">
        <v>107.32</v>
      </c>
      <c r="C13" s="96">
        <v>167.73</v>
      </c>
      <c r="D13" s="96">
        <v>139.32</v>
      </c>
      <c r="E13" s="96">
        <v>440.4</v>
      </c>
      <c r="F13" s="32">
        <v>294</v>
      </c>
      <c r="G13" s="32">
        <v>294</v>
      </c>
      <c r="H13" s="32">
        <v>294</v>
      </c>
      <c r="I13" s="32">
        <v>294</v>
      </c>
      <c r="J13" s="32">
        <v>294</v>
      </c>
      <c r="K13" s="32">
        <v>294</v>
      </c>
      <c r="L13" s="32">
        <v>294</v>
      </c>
      <c r="M13" s="32">
        <v>294</v>
      </c>
      <c r="N13" s="33">
        <f>SUM(B13:M13)</f>
        <v>3206.77</v>
      </c>
    </row>
    <row r="14" spans="1:14" ht="15.75">
      <c r="A14" s="37" t="s">
        <v>11</v>
      </c>
      <c r="B14" s="97">
        <v>16.58</v>
      </c>
      <c r="C14" s="97">
        <v>25.9</v>
      </c>
      <c r="D14" s="97">
        <v>25.51</v>
      </c>
      <c r="E14" s="97">
        <v>36.81</v>
      </c>
      <c r="F14" s="44">
        <f>F17-F13</f>
        <v>45.40103448275863</v>
      </c>
      <c r="G14" s="44">
        <f aca="true" t="shared" si="2" ref="G14:L14">G17-G13</f>
        <v>45.40103448275863</v>
      </c>
      <c r="H14" s="44">
        <f t="shared" si="2"/>
        <v>45.40103448275863</v>
      </c>
      <c r="I14" s="44">
        <f t="shared" si="2"/>
        <v>45.40103448275863</v>
      </c>
      <c r="J14" s="44">
        <f t="shared" si="2"/>
        <v>45.40103448275863</v>
      </c>
      <c r="K14" s="44">
        <f t="shared" si="2"/>
        <v>45.40103448275863</v>
      </c>
      <c r="L14" s="44">
        <f t="shared" si="2"/>
        <v>45.40103448275863</v>
      </c>
      <c r="M14" s="44">
        <f>M13*0.13</f>
        <v>38.22</v>
      </c>
      <c r="N14" s="33">
        <f>SUM(B14:M14)</f>
        <v>460.8272413793104</v>
      </c>
    </row>
    <row r="15" spans="1:14" ht="15.75">
      <c r="A15" s="37" t="s">
        <v>12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3">
        <f>SUM(B15:M15)</f>
        <v>0</v>
      </c>
    </row>
    <row r="16" spans="1:14" ht="16.5" thickBot="1">
      <c r="A16" s="39" t="s">
        <v>13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3">
        <f>SUM(B16:M16)</f>
        <v>0</v>
      </c>
    </row>
    <row r="17" spans="1:14" ht="19.5" thickBot="1">
      <c r="A17" s="27" t="s">
        <v>14</v>
      </c>
      <c r="B17" s="40">
        <f>SUM(B12:B16)</f>
        <v>123.89999999999999</v>
      </c>
      <c r="C17" s="40">
        <f>SUM(C12:C16)</f>
        <v>193.63</v>
      </c>
      <c r="D17" s="40">
        <f>SUM(D12:D16)</f>
        <v>164.82999999999998</v>
      </c>
      <c r="E17" s="40">
        <v>508.41</v>
      </c>
      <c r="F17" s="40">
        <f>F13/0.87+F13*0.005</f>
        <v>339.40103448275863</v>
      </c>
      <c r="G17" s="40">
        <f aca="true" t="shared" si="3" ref="G17:L17">G13/0.87+G13*0.005</f>
        <v>339.40103448275863</v>
      </c>
      <c r="H17" s="40">
        <f t="shared" si="3"/>
        <v>339.40103448275863</v>
      </c>
      <c r="I17" s="40">
        <f t="shared" si="3"/>
        <v>339.40103448275863</v>
      </c>
      <c r="J17" s="40">
        <f t="shared" si="3"/>
        <v>339.40103448275863</v>
      </c>
      <c r="K17" s="40">
        <f t="shared" si="3"/>
        <v>339.40103448275863</v>
      </c>
      <c r="L17" s="40">
        <f t="shared" si="3"/>
        <v>339.40103448275863</v>
      </c>
      <c r="M17" s="40">
        <f>SUM(M12:M16)</f>
        <v>332.22</v>
      </c>
      <c r="N17" s="41">
        <f>SUM(N12:N16)</f>
        <v>3667.5972413793106</v>
      </c>
    </row>
    <row r="18" spans="1:14" ht="15.75">
      <c r="A18" s="35" t="s">
        <v>15</v>
      </c>
      <c r="B18" s="32">
        <v>25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3">
        <f aca="true" t="shared" si="4" ref="N18:N24">SUM(B18:M18)</f>
        <v>25</v>
      </c>
    </row>
    <row r="19" spans="1:14" ht="15.75">
      <c r="A19" s="42" t="s">
        <v>16</v>
      </c>
      <c r="B19" s="36">
        <v>0</v>
      </c>
      <c r="C19" s="96">
        <v>10.65</v>
      </c>
      <c r="D19" s="96">
        <v>21.07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3">
        <f t="shared" si="4"/>
        <v>31.72</v>
      </c>
    </row>
    <row r="20" spans="1:14" ht="15.75">
      <c r="A20" s="35" t="s">
        <v>17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3">
        <f t="shared" si="4"/>
        <v>0</v>
      </c>
    </row>
    <row r="21" spans="1:14" ht="15.75">
      <c r="A21" s="35" t="s">
        <v>18</v>
      </c>
      <c r="B21" s="36">
        <v>0</v>
      </c>
      <c r="C21" s="96">
        <v>11.33</v>
      </c>
      <c r="D21" s="32">
        <v>102</v>
      </c>
      <c r="E21" s="32">
        <v>101</v>
      </c>
      <c r="F21" s="32">
        <v>72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3">
        <f t="shared" si="4"/>
        <v>286.33</v>
      </c>
    </row>
    <row r="22" spans="1:14" ht="15.75">
      <c r="A22" s="35" t="s">
        <v>19</v>
      </c>
      <c r="B22" s="44">
        <v>4.9</v>
      </c>
      <c r="C22" s="97">
        <v>4.5</v>
      </c>
      <c r="D22" s="44">
        <v>4.9</v>
      </c>
      <c r="E22" s="97">
        <v>9</v>
      </c>
      <c r="F22" s="44">
        <v>4.9</v>
      </c>
      <c r="G22" s="44">
        <v>4.9</v>
      </c>
      <c r="H22" s="44">
        <v>4.9</v>
      </c>
      <c r="I22" s="44">
        <v>4.9</v>
      </c>
      <c r="J22" s="44">
        <v>4.9</v>
      </c>
      <c r="K22" s="44">
        <v>4.9</v>
      </c>
      <c r="L22" s="44">
        <v>4.9</v>
      </c>
      <c r="M22" s="44">
        <v>4.9</v>
      </c>
      <c r="N22" s="43">
        <f t="shared" si="4"/>
        <v>62.49999999999999</v>
      </c>
    </row>
    <row r="23" spans="1:14" ht="15.75">
      <c r="A23" s="35" t="s">
        <v>20</v>
      </c>
      <c r="B23" s="32">
        <v>4</v>
      </c>
      <c r="C23" s="96">
        <v>11.29</v>
      </c>
      <c r="D23" s="96">
        <v>30.06</v>
      </c>
      <c r="E23" s="32">
        <v>4</v>
      </c>
      <c r="F23" s="32">
        <v>4</v>
      </c>
      <c r="G23" s="32">
        <v>4</v>
      </c>
      <c r="H23" s="32">
        <v>4</v>
      </c>
      <c r="I23" s="32">
        <v>4</v>
      </c>
      <c r="J23" s="32">
        <v>4</v>
      </c>
      <c r="K23" s="36">
        <v>0</v>
      </c>
      <c r="L23" s="36">
        <v>0</v>
      </c>
      <c r="M23" s="36">
        <v>0</v>
      </c>
      <c r="N23" s="33">
        <f t="shared" si="4"/>
        <v>69.35</v>
      </c>
    </row>
    <row r="24" spans="1:14" ht="16.5" thickBot="1">
      <c r="A24" s="37" t="s">
        <v>21</v>
      </c>
      <c r="B24" s="98">
        <v>7.72</v>
      </c>
      <c r="C24" s="98">
        <v>8.42</v>
      </c>
      <c r="D24" s="98">
        <v>8.45</v>
      </c>
      <c r="E24" s="98">
        <v>7.71</v>
      </c>
      <c r="F24" s="45">
        <v>7</v>
      </c>
      <c r="G24" s="45">
        <v>7</v>
      </c>
      <c r="H24" s="45">
        <v>7</v>
      </c>
      <c r="I24" s="45">
        <v>7</v>
      </c>
      <c r="J24" s="45">
        <v>7</v>
      </c>
      <c r="K24" s="46">
        <v>0</v>
      </c>
      <c r="L24" s="46">
        <v>0</v>
      </c>
      <c r="M24" s="46">
        <v>0</v>
      </c>
      <c r="N24" s="33">
        <f t="shared" si="4"/>
        <v>67.3</v>
      </c>
    </row>
    <row r="25" spans="1:14" ht="19.5" thickBot="1">
      <c r="A25" s="47" t="s">
        <v>22</v>
      </c>
      <c r="B25" s="40">
        <f>SUM(B18:B24)</f>
        <v>41.62</v>
      </c>
      <c r="C25" s="40">
        <f aca="true" t="shared" si="5" ref="C25:N25">SUM(C18:C24)</f>
        <v>46.19</v>
      </c>
      <c r="D25" s="40">
        <f t="shared" si="5"/>
        <v>166.48</v>
      </c>
      <c r="E25" s="40">
        <f t="shared" si="5"/>
        <v>121.71</v>
      </c>
      <c r="F25" s="40">
        <f t="shared" si="5"/>
        <v>87.9</v>
      </c>
      <c r="G25" s="40">
        <f t="shared" si="5"/>
        <v>15.9</v>
      </c>
      <c r="H25" s="40">
        <f t="shared" si="5"/>
        <v>15.9</v>
      </c>
      <c r="I25" s="40">
        <f t="shared" si="5"/>
        <v>15.9</v>
      </c>
      <c r="J25" s="40">
        <f t="shared" si="5"/>
        <v>15.9</v>
      </c>
      <c r="K25" s="40">
        <f t="shared" si="5"/>
        <v>4.9</v>
      </c>
      <c r="L25" s="40">
        <f t="shared" si="5"/>
        <v>4.9</v>
      </c>
      <c r="M25" s="40">
        <f t="shared" si="5"/>
        <v>4.9</v>
      </c>
      <c r="N25" s="48">
        <f t="shared" si="5"/>
        <v>542.1999999999999</v>
      </c>
    </row>
    <row r="26" spans="1:14" ht="15.75">
      <c r="A26" s="35" t="s">
        <v>23</v>
      </c>
      <c r="B26" s="32">
        <v>42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49">
        <f aca="true" t="shared" si="6" ref="N26:N31">SUM(B26:M26)</f>
        <v>42</v>
      </c>
    </row>
    <row r="27" spans="1:14" ht="15.75">
      <c r="A27" s="42" t="s">
        <v>24</v>
      </c>
      <c r="B27" s="36">
        <v>0</v>
      </c>
      <c r="C27" s="36">
        <v>0</v>
      </c>
      <c r="D27" s="36">
        <v>0</v>
      </c>
      <c r="E27" s="36">
        <v>0</v>
      </c>
      <c r="F27" s="8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9">
        <f t="shared" si="6"/>
        <v>0</v>
      </c>
    </row>
    <row r="28" spans="1:14" ht="15.75">
      <c r="A28" s="42" t="s">
        <v>45</v>
      </c>
      <c r="B28" s="36">
        <v>0</v>
      </c>
      <c r="C28" s="91">
        <v>29.7</v>
      </c>
      <c r="D28" s="36">
        <v>0</v>
      </c>
      <c r="E28" s="36">
        <v>0</v>
      </c>
      <c r="F28" s="36">
        <v>0</v>
      </c>
      <c r="G28" s="8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50">
        <v>0</v>
      </c>
      <c r="N28" s="49">
        <f t="shared" si="6"/>
        <v>29.7</v>
      </c>
    </row>
    <row r="29" spans="1:14" ht="15.75">
      <c r="A29" s="42" t="s">
        <v>25</v>
      </c>
      <c r="B29" s="32">
        <v>10</v>
      </c>
      <c r="C29" s="92">
        <v>10</v>
      </c>
      <c r="D29" s="44">
        <v>10</v>
      </c>
      <c r="E29" s="18">
        <v>10</v>
      </c>
      <c r="F29" s="44">
        <v>10</v>
      </c>
      <c r="G29" s="18">
        <v>10</v>
      </c>
      <c r="H29" s="32">
        <v>10</v>
      </c>
      <c r="I29" s="32">
        <v>10</v>
      </c>
      <c r="J29" s="32">
        <v>10</v>
      </c>
      <c r="K29" s="93">
        <v>10</v>
      </c>
      <c r="L29" s="51">
        <v>0</v>
      </c>
      <c r="M29" s="52">
        <v>0</v>
      </c>
      <c r="N29" s="49">
        <f t="shared" si="6"/>
        <v>100</v>
      </c>
    </row>
    <row r="30" spans="1:14" ht="15.75">
      <c r="A30" s="42" t="s">
        <v>26</v>
      </c>
      <c r="B30" s="36">
        <v>0</v>
      </c>
      <c r="C30" s="53">
        <v>0</v>
      </c>
      <c r="D30" s="36">
        <v>0</v>
      </c>
      <c r="E30" s="54">
        <v>0</v>
      </c>
      <c r="F30" s="36">
        <v>0</v>
      </c>
      <c r="G30" s="54">
        <v>0</v>
      </c>
      <c r="H30" s="36">
        <v>0</v>
      </c>
      <c r="I30" s="36">
        <v>0</v>
      </c>
      <c r="J30" s="36">
        <v>0</v>
      </c>
      <c r="K30" s="85">
        <v>0</v>
      </c>
      <c r="L30" s="55">
        <v>0</v>
      </c>
      <c r="M30" s="56">
        <v>0</v>
      </c>
      <c r="N30" s="49">
        <f t="shared" si="6"/>
        <v>0</v>
      </c>
    </row>
    <row r="31" spans="1:14" ht="16.5" thickBot="1">
      <c r="A31" s="42" t="s">
        <v>27</v>
      </c>
      <c r="B31" s="32">
        <v>5</v>
      </c>
      <c r="C31" s="32">
        <v>5</v>
      </c>
      <c r="D31" s="32">
        <v>5</v>
      </c>
      <c r="E31" s="32">
        <v>5</v>
      </c>
      <c r="F31" s="32">
        <v>5</v>
      </c>
      <c r="G31" s="32">
        <v>5</v>
      </c>
      <c r="H31" s="32">
        <v>5</v>
      </c>
      <c r="I31" s="32">
        <v>5</v>
      </c>
      <c r="J31" s="32">
        <v>5</v>
      </c>
      <c r="K31" s="32">
        <v>5</v>
      </c>
      <c r="L31" s="36">
        <v>0</v>
      </c>
      <c r="M31" s="36">
        <v>0</v>
      </c>
      <c r="N31" s="49">
        <f t="shared" si="6"/>
        <v>50</v>
      </c>
    </row>
    <row r="32" spans="1:14" ht="18.75" customHeight="1" thickBot="1">
      <c r="A32" s="27" t="s">
        <v>28</v>
      </c>
      <c r="B32" s="40">
        <f>SUM(B26:B31)</f>
        <v>57</v>
      </c>
      <c r="C32" s="40">
        <f aca="true" t="shared" si="7" ref="C32:M32">SUM(C26:C31)</f>
        <v>44.7</v>
      </c>
      <c r="D32" s="40">
        <f t="shared" si="7"/>
        <v>15</v>
      </c>
      <c r="E32" s="40">
        <f t="shared" si="7"/>
        <v>15</v>
      </c>
      <c r="F32" s="40">
        <f t="shared" si="7"/>
        <v>15</v>
      </c>
      <c r="G32" s="40">
        <f t="shared" si="7"/>
        <v>15</v>
      </c>
      <c r="H32" s="40">
        <f t="shared" si="7"/>
        <v>15</v>
      </c>
      <c r="I32" s="40">
        <f t="shared" si="7"/>
        <v>15</v>
      </c>
      <c r="J32" s="40">
        <f t="shared" si="7"/>
        <v>15</v>
      </c>
      <c r="K32" s="40">
        <f t="shared" si="7"/>
        <v>15</v>
      </c>
      <c r="L32" s="40">
        <f t="shared" si="7"/>
        <v>0</v>
      </c>
      <c r="M32" s="40">
        <f t="shared" si="7"/>
        <v>0</v>
      </c>
      <c r="N32" s="48">
        <f>SUM(N26:N31)</f>
        <v>221.7</v>
      </c>
    </row>
    <row r="33" spans="1:14" ht="15.75">
      <c r="A33" s="57" t="s">
        <v>29</v>
      </c>
      <c r="B33" s="45">
        <v>11</v>
      </c>
      <c r="C33" s="98">
        <v>129</v>
      </c>
      <c r="D33" s="46">
        <v>0</v>
      </c>
      <c r="E33" s="46">
        <v>0</v>
      </c>
      <c r="F33" s="45">
        <v>24</v>
      </c>
      <c r="G33" s="45">
        <v>25</v>
      </c>
      <c r="H33" s="45">
        <v>0</v>
      </c>
      <c r="I33" s="45">
        <v>9.5</v>
      </c>
      <c r="J33" s="46">
        <v>0</v>
      </c>
      <c r="K33" s="46">
        <v>0</v>
      </c>
      <c r="L33" s="46">
        <v>0</v>
      </c>
      <c r="M33" s="58">
        <v>0</v>
      </c>
      <c r="N33" s="59">
        <f>SUM(B33:M33)</f>
        <v>198.5</v>
      </c>
    </row>
    <row r="34" spans="1:14" ht="15.75">
      <c r="A34" s="57" t="s">
        <v>30</v>
      </c>
      <c r="B34" s="44">
        <v>4.9</v>
      </c>
      <c r="C34" s="44">
        <v>4.9</v>
      </c>
      <c r="D34" s="44">
        <v>4.9</v>
      </c>
      <c r="E34" s="44">
        <v>4.9</v>
      </c>
      <c r="F34" s="44">
        <v>4.9</v>
      </c>
      <c r="G34" s="44">
        <v>4.9</v>
      </c>
      <c r="H34" s="44">
        <v>4.9</v>
      </c>
      <c r="I34" s="44">
        <v>4.9</v>
      </c>
      <c r="J34" s="44">
        <v>4.9</v>
      </c>
      <c r="K34" s="44">
        <v>4.9</v>
      </c>
      <c r="L34" s="44">
        <v>4.9</v>
      </c>
      <c r="M34" s="44">
        <v>4.9</v>
      </c>
      <c r="N34" s="49">
        <f>SUM(B34:M34)</f>
        <v>58.79999999999999</v>
      </c>
    </row>
    <row r="35" spans="1:14" ht="16.5" thickBot="1">
      <c r="A35" s="60" t="s">
        <v>44</v>
      </c>
      <c r="B35" s="44">
        <v>2</v>
      </c>
      <c r="C35" s="44">
        <v>2</v>
      </c>
      <c r="D35" s="44">
        <v>2</v>
      </c>
      <c r="E35" s="44">
        <v>2</v>
      </c>
      <c r="F35" s="44">
        <v>2</v>
      </c>
      <c r="G35" s="44">
        <v>2</v>
      </c>
      <c r="H35" s="44">
        <v>2</v>
      </c>
      <c r="I35" s="44">
        <v>2</v>
      </c>
      <c r="J35" s="44">
        <v>2</v>
      </c>
      <c r="K35" s="38">
        <v>0</v>
      </c>
      <c r="L35" s="38">
        <v>0</v>
      </c>
      <c r="M35" s="38">
        <v>0</v>
      </c>
      <c r="N35" s="49">
        <f>SUM(B35:M35)</f>
        <v>18</v>
      </c>
    </row>
    <row r="36" spans="1:14" ht="19.5" thickBot="1">
      <c r="A36" s="27" t="s">
        <v>32</v>
      </c>
      <c r="B36" s="40">
        <f aca="true" t="shared" si="8" ref="B36:N36">SUM(B33:B35)</f>
        <v>17.9</v>
      </c>
      <c r="C36" s="61">
        <f t="shared" si="8"/>
        <v>135.9</v>
      </c>
      <c r="D36" s="40">
        <f t="shared" si="8"/>
        <v>6.9</v>
      </c>
      <c r="E36" s="40">
        <f t="shared" si="8"/>
        <v>6.9</v>
      </c>
      <c r="F36" s="40">
        <f t="shared" si="8"/>
        <v>30.9</v>
      </c>
      <c r="G36" s="40">
        <f t="shared" si="8"/>
        <v>31.9</v>
      </c>
      <c r="H36" s="40">
        <f t="shared" si="8"/>
        <v>6.9</v>
      </c>
      <c r="I36" s="40">
        <f t="shared" si="8"/>
        <v>16.4</v>
      </c>
      <c r="J36" s="40">
        <f t="shared" si="8"/>
        <v>6.9</v>
      </c>
      <c r="K36" s="40">
        <f t="shared" si="8"/>
        <v>4.9</v>
      </c>
      <c r="L36" s="40">
        <f t="shared" si="8"/>
        <v>4.9</v>
      </c>
      <c r="M36" s="62">
        <f t="shared" si="8"/>
        <v>4.9</v>
      </c>
      <c r="N36" s="41">
        <f t="shared" si="8"/>
        <v>275.3</v>
      </c>
    </row>
    <row r="37" spans="1:14" ht="16.5" customHeight="1">
      <c r="A37" s="57" t="s">
        <v>33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33">
        <f>SUM(B37:M37)</f>
        <v>0</v>
      </c>
    </row>
    <row r="38" spans="1:14" ht="15.75">
      <c r="A38" s="64" t="s">
        <v>34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33">
        <f>SUM(B38:M38)</f>
        <v>0</v>
      </c>
    </row>
    <row r="39" spans="1:14" ht="15.75">
      <c r="A39" s="57" t="s">
        <v>35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33">
        <f>SUM(B39:M39)</f>
        <v>0</v>
      </c>
    </row>
    <row r="40" spans="1:14" ht="15.75">
      <c r="A40" s="57" t="s">
        <v>36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33">
        <f>SUM(B40:M40)</f>
        <v>0</v>
      </c>
    </row>
    <row r="41" spans="1:14" ht="16.5" thickBot="1">
      <c r="A41" s="65" t="s">
        <v>31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33">
        <f>SUM(B41:M41)</f>
        <v>0</v>
      </c>
    </row>
    <row r="42" spans="1:14" ht="19.5" thickBot="1">
      <c r="A42" s="67" t="s">
        <v>37</v>
      </c>
      <c r="B42" s="61">
        <f aca="true" t="shared" si="9" ref="B42:N42">SUM(B37:B41)</f>
        <v>0</v>
      </c>
      <c r="C42" s="61">
        <f t="shared" si="9"/>
        <v>0</v>
      </c>
      <c r="D42" s="40">
        <f t="shared" si="9"/>
        <v>0</v>
      </c>
      <c r="E42" s="40">
        <f t="shared" si="9"/>
        <v>0</v>
      </c>
      <c r="F42" s="40">
        <f t="shared" si="9"/>
        <v>0</v>
      </c>
      <c r="G42" s="40">
        <f t="shared" si="9"/>
        <v>0</v>
      </c>
      <c r="H42" s="40">
        <f t="shared" si="9"/>
        <v>0</v>
      </c>
      <c r="I42" s="40">
        <f t="shared" si="9"/>
        <v>0</v>
      </c>
      <c r="J42" s="40">
        <f t="shared" si="9"/>
        <v>0</v>
      </c>
      <c r="K42" s="40">
        <f t="shared" si="9"/>
        <v>0</v>
      </c>
      <c r="L42" s="40">
        <f t="shared" si="9"/>
        <v>0</v>
      </c>
      <c r="M42" s="62">
        <f t="shared" si="9"/>
        <v>0</v>
      </c>
      <c r="N42" s="68">
        <f t="shared" si="9"/>
        <v>0</v>
      </c>
    </row>
    <row r="43" spans="1:14" ht="19.5" thickBot="1">
      <c r="A43" s="69" t="s">
        <v>38</v>
      </c>
      <c r="B43" s="61">
        <f>B36+B32+B42+B25</f>
        <v>116.52000000000001</v>
      </c>
      <c r="C43" s="61">
        <f aca="true" t="shared" si="10" ref="C43:M43">C36+C32+C42+C25</f>
        <v>226.79000000000002</v>
      </c>
      <c r="D43" s="61">
        <f t="shared" si="10"/>
        <v>188.38</v>
      </c>
      <c r="E43" s="61">
        <f t="shared" si="10"/>
        <v>143.60999999999999</v>
      </c>
      <c r="F43" s="61">
        <f t="shared" si="10"/>
        <v>133.8</v>
      </c>
      <c r="G43" s="61">
        <f t="shared" si="10"/>
        <v>62.8</v>
      </c>
      <c r="H43" s="61">
        <f t="shared" si="10"/>
        <v>37.8</v>
      </c>
      <c r="I43" s="61">
        <f t="shared" si="10"/>
        <v>47.3</v>
      </c>
      <c r="J43" s="61">
        <f t="shared" si="10"/>
        <v>37.8</v>
      </c>
      <c r="K43" s="61">
        <f t="shared" si="10"/>
        <v>24.799999999999997</v>
      </c>
      <c r="L43" s="61">
        <f t="shared" si="10"/>
        <v>9.8</v>
      </c>
      <c r="M43" s="61">
        <f t="shared" si="10"/>
        <v>9.8</v>
      </c>
      <c r="N43" s="61">
        <f>N36+N32+N42+N25</f>
        <v>1039.1999999999998</v>
      </c>
    </row>
    <row r="44" spans="1:14" ht="19.5" thickBot="1">
      <c r="A44" s="69" t="s">
        <v>39</v>
      </c>
      <c r="B44" s="70">
        <f>B11*0.055</f>
        <v>86.5095</v>
      </c>
      <c r="C44" s="70">
        <f aca="true" t="shared" si="11" ref="C44:M44">C11*0.055</f>
        <v>52.505750000000006</v>
      </c>
      <c r="D44" s="70">
        <f t="shared" si="11"/>
        <v>33.72655</v>
      </c>
      <c r="E44" s="70">
        <f t="shared" si="11"/>
        <v>34.44650000000001</v>
      </c>
      <c r="F44" s="70">
        <f t="shared" si="11"/>
        <v>60.61</v>
      </c>
      <c r="G44" s="70">
        <f t="shared" si="11"/>
        <v>38.61</v>
      </c>
      <c r="H44" s="70">
        <f t="shared" si="11"/>
        <v>38.61</v>
      </c>
      <c r="I44" s="70">
        <f t="shared" si="11"/>
        <v>38.61</v>
      </c>
      <c r="J44" s="70">
        <f t="shared" si="11"/>
        <v>60.61</v>
      </c>
      <c r="K44" s="70">
        <f t="shared" si="11"/>
        <v>0</v>
      </c>
      <c r="L44" s="70">
        <f t="shared" si="11"/>
        <v>0</v>
      </c>
      <c r="M44" s="70">
        <f t="shared" si="11"/>
        <v>0</v>
      </c>
      <c r="N44" s="71">
        <f>SUM(B44:M44)</f>
        <v>444.2383000000001</v>
      </c>
    </row>
    <row r="45" spans="1:14" ht="18" customHeight="1" thickBot="1">
      <c r="A45" s="72" t="s">
        <v>40</v>
      </c>
      <c r="B45" s="70">
        <f>B17+B25+B32+B36+B42+B44</f>
        <v>326.92949999999996</v>
      </c>
      <c r="C45" s="70">
        <f aca="true" t="shared" si="12" ref="C45:L45">C17+C25+C32+C36+C42+C44</f>
        <v>472.92575</v>
      </c>
      <c r="D45" s="70">
        <f t="shared" si="12"/>
        <v>386.9365499999999</v>
      </c>
      <c r="E45" s="70">
        <f t="shared" si="12"/>
        <v>686.4665</v>
      </c>
      <c r="F45" s="70">
        <f t="shared" si="12"/>
        <v>533.8110344827586</v>
      </c>
      <c r="G45" s="70">
        <f t="shared" si="12"/>
        <v>440.8110344827586</v>
      </c>
      <c r="H45" s="70">
        <f t="shared" si="12"/>
        <v>415.8110344827586</v>
      </c>
      <c r="I45" s="70">
        <f t="shared" si="12"/>
        <v>425.3110344827586</v>
      </c>
      <c r="J45" s="70">
        <f t="shared" si="12"/>
        <v>437.8110344827586</v>
      </c>
      <c r="K45" s="70">
        <f t="shared" si="12"/>
        <v>364.2010344827586</v>
      </c>
      <c r="L45" s="70">
        <f t="shared" si="12"/>
        <v>349.2010344827586</v>
      </c>
      <c r="M45" s="70">
        <f>M17+M25+M32+M36+M42+M44</f>
        <v>342.02</v>
      </c>
      <c r="N45" s="70">
        <f>N17+N25+N32+N36+N42+N44</f>
        <v>5151.03554137931</v>
      </c>
    </row>
    <row r="46" spans="1:14" ht="18.75" customHeight="1" thickBot="1">
      <c r="A46" s="73" t="s">
        <v>41</v>
      </c>
      <c r="B46" s="70">
        <f>B11-B45</f>
        <v>1245.9705000000001</v>
      </c>
      <c r="C46" s="70">
        <f aca="true" t="shared" si="13" ref="C46:M46">C11-C45</f>
        <v>481.7242500000001</v>
      </c>
      <c r="D46" s="70">
        <f t="shared" si="13"/>
        <v>226.27345000000014</v>
      </c>
      <c r="E46" s="70">
        <f t="shared" si="13"/>
        <v>-60.16649999999993</v>
      </c>
      <c r="F46" s="70">
        <f t="shared" si="13"/>
        <v>568.1889655172414</v>
      </c>
      <c r="G46" s="70">
        <f t="shared" si="13"/>
        <v>261.1889655172414</v>
      </c>
      <c r="H46" s="70">
        <f t="shared" si="13"/>
        <v>286.1889655172414</v>
      </c>
      <c r="I46" s="70">
        <f t="shared" si="13"/>
        <v>276.6889655172414</v>
      </c>
      <c r="J46" s="70">
        <f t="shared" si="13"/>
        <v>664.1889655172414</v>
      </c>
      <c r="K46" s="70">
        <f t="shared" si="13"/>
        <v>-364.2010344827586</v>
      </c>
      <c r="L46" s="70">
        <f t="shared" si="13"/>
        <v>-349.2010344827586</v>
      </c>
      <c r="M46" s="70">
        <f t="shared" si="13"/>
        <v>-342.02</v>
      </c>
      <c r="N46" s="71">
        <f>N11-N45</f>
        <v>2926.024458620689</v>
      </c>
    </row>
    <row r="47" spans="1:14" ht="20.25" customHeight="1" thickBot="1">
      <c r="A47" s="74" t="s">
        <v>42</v>
      </c>
      <c r="B47" s="75">
        <v>206</v>
      </c>
      <c r="C47" s="76">
        <f>B48</f>
        <v>1451.9705000000001</v>
      </c>
      <c r="D47" s="77">
        <f aca="true" t="shared" si="14" ref="D47:M47">C48</f>
        <v>1933.69475</v>
      </c>
      <c r="E47" s="77">
        <f t="shared" si="14"/>
        <v>2159.9682000000003</v>
      </c>
      <c r="F47" s="77">
        <f t="shared" si="14"/>
        <v>2099.8017000000004</v>
      </c>
      <c r="G47" s="77">
        <f t="shared" si="14"/>
        <v>2667.9906655172417</v>
      </c>
      <c r="H47" s="77">
        <f t="shared" si="14"/>
        <v>2929.179631034483</v>
      </c>
      <c r="I47" s="77">
        <f t="shared" si="14"/>
        <v>3215.3685965517243</v>
      </c>
      <c r="J47" s="77">
        <f t="shared" si="14"/>
        <v>3492.0575620689656</v>
      </c>
      <c r="K47" s="77">
        <f t="shared" si="14"/>
        <v>4156.246527586207</v>
      </c>
      <c r="L47" s="77">
        <f t="shared" si="14"/>
        <v>3792.0454931034483</v>
      </c>
      <c r="M47" s="78">
        <f t="shared" si="14"/>
        <v>3442.8444586206897</v>
      </c>
      <c r="N47" s="71">
        <f>B47</f>
        <v>206</v>
      </c>
    </row>
    <row r="48" spans="1:14" ht="19.5" customHeight="1" thickBot="1">
      <c r="A48" s="79" t="s">
        <v>43</v>
      </c>
      <c r="B48" s="80">
        <f>B46+B47</f>
        <v>1451.9705000000001</v>
      </c>
      <c r="C48" s="81">
        <f>C46+C47</f>
        <v>1933.69475</v>
      </c>
      <c r="D48" s="81">
        <f aca="true" t="shared" si="15" ref="D48:M48">D46+D47</f>
        <v>2159.9682000000003</v>
      </c>
      <c r="E48" s="81">
        <f>E46+E47</f>
        <v>2099.8017000000004</v>
      </c>
      <c r="F48" s="81">
        <f t="shared" si="15"/>
        <v>2667.9906655172417</v>
      </c>
      <c r="G48" s="81">
        <f t="shared" si="15"/>
        <v>2929.179631034483</v>
      </c>
      <c r="H48" s="81">
        <f t="shared" si="15"/>
        <v>3215.3685965517243</v>
      </c>
      <c r="I48" s="81">
        <f t="shared" si="15"/>
        <v>3492.0575620689656</v>
      </c>
      <c r="J48" s="81">
        <f t="shared" si="15"/>
        <v>4156.246527586207</v>
      </c>
      <c r="K48" s="81">
        <f t="shared" si="15"/>
        <v>3792.0454931034483</v>
      </c>
      <c r="L48" s="81">
        <f t="shared" si="15"/>
        <v>3442.8444586206897</v>
      </c>
      <c r="M48" s="82">
        <f t="shared" si="15"/>
        <v>3100.8244586206897</v>
      </c>
      <c r="N48" s="71">
        <f>N46+N47</f>
        <v>3132.024458620689</v>
      </c>
    </row>
    <row r="49" spans="2:15" ht="12.75">
      <c r="B49" s="83"/>
      <c r="C49" s="83"/>
      <c r="D49" s="83"/>
      <c r="E49" s="83"/>
      <c r="F49" s="83"/>
      <c r="G49" s="83"/>
      <c r="O49" s="84"/>
    </row>
    <row r="52" ht="12.75">
      <c r="E52" s="34"/>
    </row>
  </sheetData>
  <sheetProtection/>
  <printOptions/>
  <pageMargins left="0.17" right="0.28" top="0.16" bottom="0.13" header="0.12" footer="0.13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7"/>
  <sheetViews>
    <sheetView zoomScalePageLayoutView="0" workbookViewId="0" topLeftCell="A10">
      <selection activeCell="N25" sqref="N25"/>
    </sheetView>
  </sheetViews>
  <sheetFormatPr defaultColWidth="9.140625" defaultRowHeight="15"/>
  <sheetData>
    <row r="2" ht="15.75">
      <c r="N2" s="87" t="s">
        <v>58</v>
      </c>
    </row>
    <row r="3" spans="2:14" ht="15.75">
      <c r="B3" s="87" t="s">
        <v>47</v>
      </c>
      <c r="N3" s="89" t="s">
        <v>59</v>
      </c>
    </row>
    <row r="4" spans="2:14" ht="15.75">
      <c r="B4" s="87" t="s">
        <v>48</v>
      </c>
      <c r="N4" s="90" t="s">
        <v>60</v>
      </c>
    </row>
    <row r="5" spans="2:14" ht="15.75">
      <c r="B5" s="87" t="s">
        <v>49</v>
      </c>
      <c r="N5" s="90" t="s">
        <v>61</v>
      </c>
    </row>
    <row r="6" spans="2:14" ht="15.75">
      <c r="B6" s="87" t="s">
        <v>50</v>
      </c>
      <c r="N6" s="90" t="s">
        <v>62</v>
      </c>
    </row>
    <row r="7" spans="2:14" ht="15.75">
      <c r="B7" s="87" t="s">
        <v>51</v>
      </c>
      <c r="N7" s="90" t="s">
        <v>63</v>
      </c>
    </row>
    <row r="8" spans="2:14" ht="15.75">
      <c r="B8" s="87" t="s">
        <v>52</v>
      </c>
      <c r="N8" s="90" t="s">
        <v>64</v>
      </c>
    </row>
    <row r="9" spans="2:14" ht="15.75">
      <c r="B9" s="87" t="s">
        <v>53</v>
      </c>
      <c r="N9" s="90" t="s">
        <v>65</v>
      </c>
    </row>
    <row r="10" spans="2:14" ht="15.75">
      <c r="B10" s="87" t="s">
        <v>54</v>
      </c>
      <c r="N10" s="90" t="s">
        <v>66</v>
      </c>
    </row>
    <row r="11" spans="2:14" ht="15.75">
      <c r="B11" s="87" t="s">
        <v>55</v>
      </c>
      <c r="N11" s="90" t="s">
        <v>67</v>
      </c>
    </row>
    <row r="12" ht="15.75">
      <c r="B12" s="87" t="s">
        <v>56</v>
      </c>
    </row>
    <row r="13" ht="15.75">
      <c r="B13" s="88" t="s">
        <v>57</v>
      </c>
    </row>
    <row r="15" ht="15">
      <c r="N15">
        <v>40000</v>
      </c>
    </row>
    <row r="16" spans="3:14" ht="15">
      <c r="C16">
        <v>60</v>
      </c>
      <c r="N16">
        <v>18000</v>
      </c>
    </row>
    <row r="17" spans="3:14" ht="15">
      <c r="C17">
        <v>63</v>
      </c>
      <c r="N17">
        <v>82500</v>
      </c>
    </row>
    <row r="18" spans="3:14" ht="15">
      <c r="C18">
        <v>58.8</v>
      </c>
      <c r="N18">
        <v>52500</v>
      </c>
    </row>
    <row r="19" spans="3:14" ht="15">
      <c r="C19">
        <v>36</v>
      </c>
      <c r="N19">
        <v>72000</v>
      </c>
    </row>
    <row r="20" spans="3:14" ht="15">
      <c r="C20">
        <v>18</v>
      </c>
      <c r="N20">
        <v>12000</v>
      </c>
    </row>
    <row r="21" spans="3:14" ht="15">
      <c r="C21">
        <v>75</v>
      </c>
      <c r="N21">
        <v>50000</v>
      </c>
    </row>
    <row r="22" spans="3:14" ht="15">
      <c r="C22">
        <v>25</v>
      </c>
      <c r="N22">
        <v>52000</v>
      </c>
    </row>
    <row r="23" spans="3:14" ht="15">
      <c r="C23">
        <v>50</v>
      </c>
      <c r="N23">
        <f>SUM(N15:N22)</f>
        <v>379000</v>
      </c>
    </row>
    <row r="24" spans="3:14" ht="15">
      <c r="C24">
        <v>50</v>
      </c>
      <c r="N24" s="94">
        <v>557500</v>
      </c>
    </row>
    <row r="25" spans="3:14" ht="15">
      <c r="C25">
        <v>50</v>
      </c>
      <c r="N25">
        <f>N23+N24</f>
        <v>936500</v>
      </c>
    </row>
    <row r="26" ht="15">
      <c r="C26">
        <v>71.7</v>
      </c>
    </row>
    <row r="27" ht="15">
      <c r="C27">
        <f>SUM(C16:C26)</f>
        <v>557.5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44"/>
  <sheetViews>
    <sheetView tabSelected="1" view="pageBreakPreview" zoomScaleSheetLayoutView="100" zoomScalePageLayoutView="0" workbookViewId="0" topLeftCell="A1">
      <selection activeCell="N18" sqref="N18"/>
    </sheetView>
  </sheetViews>
  <sheetFormatPr defaultColWidth="9.140625" defaultRowHeight="15"/>
  <cols>
    <col min="1" max="1" width="64.421875" style="0" customWidth="1"/>
    <col min="2" max="2" width="7.7109375" style="0" customWidth="1"/>
    <col min="3" max="3" width="7.8515625" style="0" customWidth="1"/>
    <col min="4" max="4" width="8.28125" style="0" customWidth="1"/>
    <col min="5" max="6" width="8.140625" style="0" customWidth="1"/>
    <col min="7" max="7" width="7.8515625" style="0" customWidth="1"/>
    <col min="8" max="8" width="8.140625" style="0" customWidth="1"/>
    <col min="9" max="9" width="8.28125" style="0" customWidth="1"/>
    <col min="10" max="10" width="7.7109375" style="0" customWidth="1"/>
    <col min="11" max="12" width="8.00390625" style="0" customWidth="1"/>
    <col min="13" max="13" width="8.28125" style="0" customWidth="1"/>
    <col min="14" max="14" width="9.421875" style="0" bestFit="1" customWidth="1"/>
  </cols>
  <sheetData>
    <row r="1" spans="1:41" ht="19.5">
      <c r="A1" s="1" t="s">
        <v>46</v>
      </c>
      <c r="B1" s="2"/>
      <c r="C1" s="2"/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9.5">
      <c r="A2" s="1" t="s">
        <v>0</v>
      </c>
      <c r="B2" s="6"/>
      <c r="C2" s="7"/>
      <c r="D2" s="3"/>
      <c r="E2" s="3"/>
      <c r="F2" s="7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5.75" thickBot="1">
      <c r="A3" s="8"/>
      <c r="B3" s="6"/>
      <c r="C3" s="7"/>
      <c r="D3" s="3"/>
      <c r="E3" s="3"/>
      <c r="F3" s="7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5">
      <c r="A4" s="9" t="s">
        <v>1</v>
      </c>
      <c r="B4" s="10">
        <v>40787</v>
      </c>
      <c r="C4" s="10">
        <v>40817</v>
      </c>
      <c r="D4" s="10">
        <v>40848</v>
      </c>
      <c r="E4" s="10">
        <v>40878</v>
      </c>
      <c r="F4" s="10">
        <v>40909</v>
      </c>
      <c r="G4" s="10">
        <v>40940</v>
      </c>
      <c r="H4" s="10">
        <v>40969</v>
      </c>
      <c r="I4" s="10">
        <v>41000</v>
      </c>
      <c r="J4" s="10">
        <v>41030</v>
      </c>
      <c r="K4" s="10">
        <v>41061</v>
      </c>
      <c r="L4" s="10">
        <v>41091</v>
      </c>
      <c r="M4" s="10">
        <v>41122</v>
      </c>
      <c r="N4" s="11" t="s">
        <v>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5.75">
      <c r="A6" s="123" t="s">
        <v>71</v>
      </c>
      <c r="B6" s="124">
        <v>390</v>
      </c>
      <c r="C6" s="124">
        <v>390</v>
      </c>
      <c r="D6" s="124">
        <v>390</v>
      </c>
      <c r="E6" s="124">
        <v>390</v>
      </c>
      <c r="F6" s="124">
        <v>390</v>
      </c>
      <c r="G6" s="124">
        <v>390</v>
      </c>
      <c r="H6" s="124">
        <v>390</v>
      </c>
      <c r="I6" s="124">
        <v>390</v>
      </c>
      <c r="J6" s="124">
        <v>390</v>
      </c>
      <c r="K6" s="124">
        <v>390</v>
      </c>
      <c r="L6" s="124">
        <v>390</v>
      </c>
      <c r="M6" s="159">
        <v>390</v>
      </c>
      <c r="N6" s="17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6.5" thickBot="1">
      <c r="A7" s="125" t="s">
        <v>5</v>
      </c>
      <c r="B7" s="100">
        <v>1.8</v>
      </c>
      <c r="C7" s="100">
        <v>1.8</v>
      </c>
      <c r="D7" s="100">
        <v>1.8</v>
      </c>
      <c r="E7" s="100">
        <v>1.8</v>
      </c>
      <c r="F7" s="100">
        <v>1.8</v>
      </c>
      <c r="G7" s="100">
        <v>1.8</v>
      </c>
      <c r="H7" s="100">
        <v>1.8</v>
      </c>
      <c r="I7" s="100">
        <v>1.8</v>
      </c>
      <c r="J7" s="100">
        <v>1.8</v>
      </c>
      <c r="K7" s="100">
        <v>0</v>
      </c>
      <c r="L7" s="100">
        <v>0</v>
      </c>
      <c r="M7" s="160">
        <v>0</v>
      </c>
      <c r="N7" s="17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6.5" thickBot="1">
      <c r="A8" s="99" t="s">
        <v>70</v>
      </c>
      <c r="B8" s="100">
        <f>B6*B7</f>
        <v>702</v>
      </c>
      <c r="C8" s="100">
        <f aca="true" t="shared" si="0" ref="C8:M8">C6*C7</f>
        <v>702</v>
      </c>
      <c r="D8" s="100">
        <f t="shared" si="0"/>
        <v>702</v>
      </c>
      <c r="E8" s="100">
        <f t="shared" si="0"/>
        <v>702</v>
      </c>
      <c r="F8" s="100">
        <f t="shared" si="0"/>
        <v>702</v>
      </c>
      <c r="G8" s="100">
        <f t="shared" si="0"/>
        <v>702</v>
      </c>
      <c r="H8" s="100">
        <f t="shared" si="0"/>
        <v>702</v>
      </c>
      <c r="I8" s="100">
        <f t="shared" si="0"/>
        <v>702</v>
      </c>
      <c r="J8" s="100">
        <f t="shared" si="0"/>
        <v>702</v>
      </c>
      <c r="K8" s="100">
        <f t="shared" si="0"/>
        <v>0</v>
      </c>
      <c r="L8" s="100">
        <f t="shared" si="0"/>
        <v>0</v>
      </c>
      <c r="M8" s="160">
        <f t="shared" si="0"/>
        <v>0</v>
      </c>
      <c r="N8" s="173">
        <f>SUM(B8:M8)</f>
        <v>6318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6.5" thickBot="1">
      <c r="A9" s="20" t="s">
        <v>90</v>
      </c>
      <c r="B9" s="95">
        <v>1572.9</v>
      </c>
      <c r="C9" s="95">
        <v>725.35</v>
      </c>
      <c r="D9" s="95">
        <v>499.21</v>
      </c>
      <c r="E9" s="95">
        <v>547.1</v>
      </c>
      <c r="F9" s="95">
        <f>F12-F10</f>
        <v>806.5999999999999</v>
      </c>
      <c r="G9" s="95">
        <f>G12-G10</f>
        <v>793.51</v>
      </c>
      <c r="H9" s="95">
        <f>H12-H10</f>
        <v>540.65</v>
      </c>
      <c r="I9" s="95">
        <f>I12-I10</f>
        <v>526.6</v>
      </c>
      <c r="J9" s="95">
        <v>279.05</v>
      </c>
      <c r="K9" s="95">
        <v>42</v>
      </c>
      <c r="L9" s="95">
        <v>1.8</v>
      </c>
      <c r="M9" s="184">
        <v>0</v>
      </c>
      <c r="N9" s="174">
        <f>SUM(B9:M9)</f>
        <v>6334.77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5.75" customHeight="1" thickBot="1">
      <c r="A10" s="21" t="s">
        <v>89</v>
      </c>
      <c r="B10" s="18">
        <v>0</v>
      </c>
      <c r="C10" s="95">
        <v>229.3</v>
      </c>
      <c r="D10" s="95">
        <v>114</v>
      </c>
      <c r="E10" s="95">
        <v>79.2</v>
      </c>
      <c r="F10" s="95">
        <v>762</v>
      </c>
      <c r="G10" s="95">
        <v>29</v>
      </c>
      <c r="H10" s="95">
        <v>129</v>
      </c>
      <c r="I10" s="95">
        <v>261</v>
      </c>
      <c r="J10" s="95">
        <v>528</v>
      </c>
      <c r="K10" s="95">
        <v>0</v>
      </c>
      <c r="L10" s="95">
        <v>0</v>
      </c>
      <c r="M10" s="184">
        <v>0</v>
      </c>
      <c r="N10" s="174">
        <f>SUM(B10:M10)</f>
        <v>2131.5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7.25" customHeight="1" hidden="1" thickBot="1">
      <c r="A11" s="22" t="s">
        <v>8</v>
      </c>
      <c r="B11" s="1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177">
        <f>SUM(B11:M11)</f>
        <v>0</v>
      </c>
      <c r="O11" s="5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8.75" customHeight="1" thickBot="1">
      <c r="A12" s="27" t="s">
        <v>91</v>
      </c>
      <c r="B12" s="28">
        <f>SUM(B9:B11)</f>
        <v>1572.9</v>
      </c>
      <c r="C12" s="28">
        <f>SUM(C9:C11)</f>
        <v>954.6500000000001</v>
      </c>
      <c r="D12" s="28">
        <f>SUM(D9:D11)</f>
        <v>613.21</v>
      </c>
      <c r="E12" s="28">
        <f>SUM(E9:E11)</f>
        <v>626.3000000000001</v>
      </c>
      <c r="F12" s="28">
        <v>1568.6</v>
      </c>
      <c r="G12" s="28">
        <v>822.51</v>
      </c>
      <c r="H12" s="28">
        <v>669.65</v>
      </c>
      <c r="I12" s="28">
        <v>787.6</v>
      </c>
      <c r="J12" s="28">
        <v>807.05</v>
      </c>
      <c r="K12" s="28">
        <v>42</v>
      </c>
      <c r="L12" s="28">
        <v>1.8</v>
      </c>
      <c r="M12" s="29">
        <f>SUM(M9:M11)</f>
        <v>0</v>
      </c>
      <c r="N12" s="30">
        <f>SUM(N9:N11)</f>
        <v>8466.27</v>
      </c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5"/>
      <c r="AC12" s="111"/>
      <c r="AD12" s="111"/>
      <c r="AE12" s="112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6.5" hidden="1" thickBot="1">
      <c r="A13" s="31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61"/>
      <c r="N13" s="178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6"/>
      <c r="AC13" s="109"/>
      <c r="AD13" s="109"/>
      <c r="AE13" s="110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s="104" customFormat="1" ht="18" customHeight="1" thickBot="1">
      <c r="A14" s="128" t="s">
        <v>69</v>
      </c>
      <c r="B14" s="106">
        <v>294</v>
      </c>
      <c r="C14" s="106">
        <v>294</v>
      </c>
      <c r="D14" s="106">
        <v>294</v>
      </c>
      <c r="E14" s="106">
        <v>294</v>
      </c>
      <c r="F14" s="106">
        <v>294</v>
      </c>
      <c r="G14" s="106">
        <v>294</v>
      </c>
      <c r="H14" s="106">
        <v>294</v>
      </c>
      <c r="I14" s="106">
        <v>294</v>
      </c>
      <c r="J14" s="106">
        <v>294</v>
      </c>
      <c r="K14" s="106">
        <v>294</v>
      </c>
      <c r="L14" s="106">
        <v>294</v>
      </c>
      <c r="M14" s="106">
        <v>294</v>
      </c>
      <c r="N14" s="190">
        <f aca="true" t="shared" si="1" ref="N14:N20">SUM(B14:M14)</f>
        <v>3528</v>
      </c>
      <c r="O14" s="120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6"/>
      <c r="AC14" s="109"/>
      <c r="AD14" s="109"/>
      <c r="AE14" s="110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</row>
    <row r="15" spans="1:41" s="104" customFormat="1" ht="18" customHeight="1" thickBot="1">
      <c r="A15" s="128" t="s">
        <v>11</v>
      </c>
      <c r="B15" s="106">
        <f aca="true" t="shared" si="2" ref="B15:J15">B16-B14</f>
        <v>45.40103448275863</v>
      </c>
      <c r="C15" s="106">
        <f t="shared" si="2"/>
        <v>45.40103448275863</v>
      </c>
      <c r="D15" s="106">
        <f t="shared" si="2"/>
        <v>45.40103448275863</v>
      </c>
      <c r="E15" s="106">
        <f t="shared" si="2"/>
        <v>45.40103448275863</v>
      </c>
      <c r="F15" s="106">
        <f t="shared" si="2"/>
        <v>1.4700000000000273</v>
      </c>
      <c r="G15" s="106">
        <f t="shared" si="2"/>
        <v>1.4700000000000273</v>
      </c>
      <c r="H15" s="106">
        <f t="shared" si="2"/>
        <v>1.4700000000000273</v>
      </c>
      <c r="I15" s="106">
        <f t="shared" si="2"/>
        <v>1.4700000000000273</v>
      </c>
      <c r="J15" s="106">
        <f t="shared" si="2"/>
        <v>1.4700000000000273</v>
      </c>
      <c r="K15" s="106">
        <f>K16-K14</f>
        <v>1.4700000000000273</v>
      </c>
      <c r="L15" s="106">
        <f>L16-L14</f>
        <v>1.4700000000000273</v>
      </c>
      <c r="M15" s="106">
        <f>M16-M14</f>
        <v>1.4700000000000273</v>
      </c>
      <c r="N15" s="179">
        <f t="shared" si="1"/>
        <v>193.36413793103475</v>
      </c>
      <c r="O15" s="120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6"/>
      <c r="AC15" s="109"/>
      <c r="AD15" s="109"/>
      <c r="AE15" s="110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</row>
    <row r="16" spans="1:41" s="104" customFormat="1" ht="20.25" customHeight="1" thickBot="1">
      <c r="A16" s="129" t="s">
        <v>72</v>
      </c>
      <c r="B16" s="122">
        <f>B14/0.87+B14*0.005</f>
        <v>339.40103448275863</v>
      </c>
      <c r="C16" s="122">
        <f>C14/0.87+C14*0.005</f>
        <v>339.40103448275863</v>
      </c>
      <c r="D16" s="122">
        <f>D14/0.87+D14*0.005</f>
        <v>339.40103448275863</v>
      </c>
      <c r="E16" s="122">
        <f>E14/0.87+E14*0.005</f>
        <v>339.40103448275863</v>
      </c>
      <c r="F16" s="122">
        <f>F14+F14*0.005</f>
        <v>295.47</v>
      </c>
      <c r="G16" s="122">
        <f>G14+G14*0.005</f>
        <v>295.47</v>
      </c>
      <c r="H16" s="122">
        <f aca="true" t="shared" si="3" ref="H16:M16">H14+H14*0.005</f>
        <v>295.47</v>
      </c>
      <c r="I16" s="122">
        <f t="shared" si="3"/>
        <v>295.47</v>
      </c>
      <c r="J16" s="122">
        <f t="shared" si="3"/>
        <v>295.47</v>
      </c>
      <c r="K16" s="122">
        <f t="shared" si="3"/>
        <v>295.47</v>
      </c>
      <c r="L16" s="122">
        <f t="shared" si="3"/>
        <v>295.47</v>
      </c>
      <c r="M16" s="122">
        <f t="shared" si="3"/>
        <v>295.47</v>
      </c>
      <c r="N16" s="173">
        <f t="shared" si="1"/>
        <v>3721.3641379310357</v>
      </c>
      <c r="O16" s="120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6"/>
      <c r="AC16" s="109"/>
      <c r="AD16" s="109"/>
      <c r="AE16" s="110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</row>
    <row r="17" spans="1:41" ht="18" customHeight="1" thickBot="1">
      <c r="A17" s="35" t="s">
        <v>87</v>
      </c>
      <c r="B17" s="96">
        <v>107.32</v>
      </c>
      <c r="C17" s="96">
        <v>167.73</v>
      </c>
      <c r="D17" s="96">
        <v>139.32</v>
      </c>
      <c r="E17" s="96">
        <v>440.41</v>
      </c>
      <c r="F17" s="96">
        <v>474.3</v>
      </c>
      <c r="G17" s="96">
        <v>279</v>
      </c>
      <c r="H17" s="96">
        <v>168.59</v>
      </c>
      <c r="I17" s="96">
        <v>300.58</v>
      </c>
      <c r="J17" s="96">
        <v>507.3</v>
      </c>
      <c r="K17" s="96">
        <v>307.3</v>
      </c>
      <c r="L17" s="96">
        <v>307.3</v>
      </c>
      <c r="M17" s="96">
        <v>307.3</v>
      </c>
      <c r="N17" s="158">
        <f>SUM(B17:M17)+650</f>
        <v>4156.450000000001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6"/>
      <c r="AC17" s="109"/>
      <c r="AD17" s="109"/>
      <c r="AE17" s="110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5" customHeight="1" thickBot="1">
      <c r="A18" s="37" t="s">
        <v>11</v>
      </c>
      <c r="B18" s="97">
        <v>16.57</v>
      </c>
      <c r="C18" s="97">
        <v>29.9</v>
      </c>
      <c r="D18" s="97">
        <v>21.51</v>
      </c>
      <c r="E18" s="97">
        <v>68.01</v>
      </c>
      <c r="F18" s="97">
        <f aca="true" t="shared" si="4" ref="F18:M18">F21-F17</f>
        <v>2.371500000000026</v>
      </c>
      <c r="G18" s="97">
        <f t="shared" si="4"/>
        <v>1.3949999999999818</v>
      </c>
      <c r="H18" s="97">
        <f t="shared" si="4"/>
        <v>0.8429500000000019</v>
      </c>
      <c r="I18" s="97">
        <f t="shared" si="4"/>
        <v>1.502900000000011</v>
      </c>
      <c r="J18" s="97">
        <f t="shared" si="4"/>
        <v>2.5364999999999895</v>
      </c>
      <c r="K18" s="97">
        <f t="shared" si="4"/>
        <v>1.5364999999999895</v>
      </c>
      <c r="L18" s="97">
        <f t="shared" si="4"/>
        <v>1.5364999999999895</v>
      </c>
      <c r="M18" s="97">
        <f t="shared" si="4"/>
        <v>1.5364999999999895</v>
      </c>
      <c r="N18" s="158">
        <f>SUM(B18:M18)</f>
        <v>149.24835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6"/>
      <c r="AC18" s="109"/>
      <c r="AD18" s="109"/>
      <c r="AE18" s="110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20.25" customHeight="1" hidden="1" thickBot="1">
      <c r="A19" s="37" t="s">
        <v>12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164">
        <v>0</v>
      </c>
      <c r="N19" s="59">
        <f t="shared" si="1"/>
        <v>0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7"/>
      <c r="AC19" s="113"/>
      <c r="AD19" s="113"/>
      <c r="AE19" s="114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8.75" customHeight="1" hidden="1" thickBot="1">
      <c r="A20" s="39" t="s">
        <v>13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164">
        <v>0</v>
      </c>
      <c r="N20" s="59">
        <f t="shared" si="1"/>
        <v>0</v>
      </c>
      <c r="O20" s="5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20.25" customHeight="1" thickBot="1">
      <c r="A21" s="27" t="s">
        <v>88</v>
      </c>
      <c r="B21" s="40">
        <f>B17/0.87+B17*0.005</f>
        <v>123.89292183908046</v>
      </c>
      <c r="C21" s="40">
        <f>C17/0.87+C17*0.005</f>
        <v>193.63175344827584</v>
      </c>
      <c r="D21" s="40">
        <f>D17/0.87+D17*0.005</f>
        <v>160.83453103448275</v>
      </c>
      <c r="E21" s="40">
        <f>E17/0.87+E17*0.005</f>
        <v>508.4204408045977</v>
      </c>
      <c r="F21" s="40">
        <f aca="true" t="shared" si="5" ref="F21:L21">F17+F17*0.005</f>
        <v>476.67150000000004</v>
      </c>
      <c r="G21" s="40">
        <f t="shared" si="5"/>
        <v>280.395</v>
      </c>
      <c r="H21" s="40">
        <f t="shared" si="5"/>
        <v>169.43295</v>
      </c>
      <c r="I21" s="40">
        <f t="shared" si="5"/>
        <v>302.0829</v>
      </c>
      <c r="J21" s="40">
        <f t="shared" si="5"/>
        <v>509.8365</v>
      </c>
      <c r="K21" s="40">
        <f t="shared" si="5"/>
        <v>308.8365</v>
      </c>
      <c r="L21" s="40">
        <f t="shared" si="5"/>
        <v>308.8365</v>
      </c>
      <c r="M21" s="40">
        <f>M17+M17*0.005</f>
        <v>308.8365</v>
      </c>
      <c r="N21" s="30">
        <f>SUM(N17:N20)</f>
        <v>4305.698350000001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20.25" customHeight="1">
      <c r="A22" s="101" t="s">
        <v>73</v>
      </c>
      <c r="B22" s="102">
        <v>25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7">
        <v>0</v>
      </c>
      <c r="N22" s="145">
        <f aca="true" t="shared" si="6" ref="N22:N28">SUM(B22:M22)</f>
        <v>25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20.25" customHeight="1">
      <c r="A23" s="132" t="s">
        <v>74</v>
      </c>
      <c r="B23" s="131">
        <v>0</v>
      </c>
      <c r="C23" s="102">
        <v>0</v>
      </c>
      <c r="D23" s="102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7">
        <v>0</v>
      </c>
      <c r="N23" s="145">
        <f t="shared" si="6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20.25" customHeight="1">
      <c r="A24" s="101" t="s">
        <v>75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7">
        <v>0</v>
      </c>
      <c r="N24" s="145">
        <f t="shared" si="6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20.25" customHeight="1">
      <c r="A25" s="101" t="s">
        <v>76</v>
      </c>
      <c r="B25" s="131">
        <v>0</v>
      </c>
      <c r="C25" s="102">
        <v>104</v>
      </c>
      <c r="D25" s="102">
        <v>102</v>
      </c>
      <c r="E25" s="102">
        <v>101</v>
      </c>
      <c r="F25" s="102">
        <v>72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7">
        <v>0</v>
      </c>
      <c r="N25" s="145">
        <f t="shared" si="6"/>
        <v>379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20.25" customHeight="1">
      <c r="A26" s="101" t="s">
        <v>77</v>
      </c>
      <c r="B26" s="106">
        <v>4.9</v>
      </c>
      <c r="C26" s="106">
        <v>4.9</v>
      </c>
      <c r="D26" s="106">
        <v>4.9</v>
      </c>
      <c r="E26" s="106">
        <v>4.9</v>
      </c>
      <c r="F26" s="106">
        <v>4.9</v>
      </c>
      <c r="G26" s="106">
        <v>4.9</v>
      </c>
      <c r="H26" s="106">
        <v>4.9</v>
      </c>
      <c r="I26" s="106">
        <v>4.9</v>
      </c>
      <c r="J26" s="106">
        <v>4.9</v>
      </c>
      <c r="K26" s="106">
        <v>4.9</v>
      </c>
      <c r="L26" s="106">
        <v>4.9</v>
      </c>
      <c r="M26" s="162">
        <v>4.9</v>
      </c>
      <c r="N26" s="145">
        <f t="shared" si="6"/>
        <v>58.79999999999999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20.25" customHeight="1">
      <c r="A27" s="101" t="s">
        <v>78</v>
      </c>
      <c r="B27" s="102">
        <v>4</v>
      </c>
      <c r="C27" s="102">
        <v>4</v>
      </c>
      <c r="D27" s="102">
        <v>4</v>
      </c>
      <c r="E27" s="102">
        <v>4</v>
      </c>
      <c r="F27" s="102">
        <v>4</v>
      </c>
      <c r="G27" s="102">
        <v>4</v>
      </c>
      <c r="H27" s="102">
        <v>4</v>
      </c>
      <c r="I27" s="102">
        <v>4</v>
      </c>
      <c r="J27" s="102">
        <v>4</v>
      </c>
      <c r="K27" s="131">
        <v>0</v>
      </c>
      <c r="L27" s="131">
        <v>0</v>
      </c>
      <c r="M27" s="137">
        <v>0</v>
      </c>
      <c r="N27" s="145">
        <f t="shared" si="6"/>
        <v>36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20.25" customHeight="1" thickBot="1">
      <c r="A28" s="105" t="s">
        <v>79</v>
      </c>
      <c r="B28" s="133">
        <v>7</v>
      </c>
      <c r="C28" s="133">
        <v>7</v>
      </c>
      <c r="D28" s="133">
        <v>7</v>
      </c>
      <c r="E28" s="133">
        <v>7</v>
      </c>
      <c r="F28" s="133">
        <v>7</v>
      </c>
      <c r="G28" s="133">
        <v>7</v>
      </c>
      <c r="H28" s="133">
        <v>7</v>
      </c>
      <c r="I28" s="133">
        <v>7</v>
      </c>
      <c r="J28" s="133">
        <v>7</v>
      </c>
      <c r="K28" s="126">
        <v>0</v>
      </c>
      <c r="L28" s="126">
        <v>0</v>
      </c>
      <c r="M28" s="144">
        <v>0</v>
      </c>
      <c r="N28" s="145">
        <f t="shared" si="6"/>
        <v>63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26.25" customHeight="1" thickBot="1">
      <c r="A29" s="130" t="s">
        <v>99</v>
      </c>
      <c r="B29" s="108">
        <f aca="true" t="shared" si="7" ref="B29:M29">SUM(B22:B28)</f>
        <v>40.9</v>
      </c>
      <c r="C29" s="108">
        <f t="shared" si="7"/>
        <v>119.9</v>
      </c>
      <c r="D29" s="108">
        <f t="shared" si="7"/>
        <v>117.9</v>
      </c>
      <c r="E29" s="108">
        <f t="shared" si="7"/>
        <v>116.9</v>
      </c>
      <c r="F29" s="108">
        <f t="shared" si="7"/>
        <v>87.9</v>
      </c>
      <c r="G29" s="108">
        <f t="shared" si="7"/>
        <v>15.9</v>
      </c>
      <c r="H29" s="108">
        <f t="shared" si="7"/>
        <v>15.9</v>
      </c>
      <c r="I29" s="108">
        <f t="shared" si="7"/>
        <v>15.9</v>
      </c>
      <c r="J29" s="108">
        <f t="shared" si="7"/>
        <v>15.9</v>
      </c>
      <c r="K29" s="108">
        <f t="shared" si="7"/>
        <v>4.9</v>
      </c>
      <c r="L29" s="108">
        <f t="shared" si="7"/>
        <v>4.9</v>
      </c>
      <c r="M29" s="148">
        <f t="shared" si="7"/>
        <v>4.9</v>
      </c>
      <c r="N29" s="149">
        <f>SUM(B29:E29)</f>
        <v>395.6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21.75" customHeight="1" thickBot="1">
      <c r="A30" s="35" t="s">
        <v>80</v>
      </c>
      <c r="B30" s="32">
        <v>0</v>
      </c>
      <c r="C30" s="96">
        <v>10.65</v>
      </c>
      <c r="D30" s="96">
        <v>21.07</v>
      </c>
      <c r="E30" s="36">
        <v>0</v>
      </c>
      <c r="F30" s="96">
        <v>13.72</v>
      </c>
      <c r="G30" s="96">
        <v>1.08</v>
      </c>
      <c r="H30" s="36">
        <v>0</v>
      </c>
      <c r="I30" s="36">
        <v>0</v>
      </c>
      <c r="J30" s="36">
        <v>0</v>
      </c>
      <c r="K30" s="96">
        <v>107.38</v>
      </c>
      <c r="L30" s="36">
        <v>0</v>
      </c>
      <c r="M30" s="50">
        <v>0</v>
      </c>
      <c r="N30" s="158">
        <f aca="true" t="shared" si="8" ref="N30:N36">SUM(B30:M30)</f>
        <v>153.89999999999998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21.75" customHeight="1" thickBot="1">
      <c r="A31" s="42" t="s">
        <v>81</v>
      </c>
      <c r="B31" s="36">
        <v>0</v>
      </c>
      <c r="C31" s="96">
        <v>4.93</v>
      </c>
      <c r="D31" s="96">
        <v>9.9</v>
      </c>
      <c r="E31" s="155">
        <v>0</v>
      </c>
      <c r="F31" s="36">
        <v>0</v>
      </c>
      <c r="G31" s="96">
        <v>30.88</v>
      </c>
      <c r="H31" s="96">
        <v>53</v>
      </c>
      <c r="I31" s="96">
        <v>4.72</v>
      </c>
      <c r="J31" s="36">
        <v>0</v>
      </c>
      <c r="K31" s="36">
        <v>0</v>
      </c>
      <c r="L31" s="36">
        <v>0</v>
      </c>
      <c r="M31" s="50">
        <v>0</v>
      </c>
      <c r="N31" s="158">
        <f t="shared" si="8"/>
        <v>103.43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6.5" thickBot="1">
      <c r="A32" s="35" t="s">
        <v>82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96">
        <v>378.49</v>
      </c>
      <c r="J32" s="96">
        <v>28</v>
      </c>
      <c r="K32" s="36">
        <v>0</v>
      </c>
      <c r="L32" s="36">
        <v>0</v>
      </c>
      <c r="M32" s="185">
        <v>98.5</v>
      </c>
      <c r="N32" s="158">
        <f t="shared" si="8"/>
        <v>504.99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8.75" customHeight="1" thickBot="1">
      <c r="A33" s="35" t="s">
        <v>83</v>
      </c>
      <c r="B33" s="36">
        <v>0</v>
      </c>
      <c r="C33" s="96">
        <v>78.39</v>
      </c>
      <c r="D33" s="96">
        <v>21</v>
      </c>
      <c r="E33" s="32">
        <v>0</v>
      </c>
      <c r="F33" s="32">
        <v>0</v>
      </c>
      <c r="G33" s="96">
        <v>27</v>
      </c>
      <c r="H33" s="96">
        <v>9.5</v>
      </c>
      <c r="I33" s="36">
        <v>0</v>
      </c>
      <c r="J33" s="36">
        <v>0</v>
      </c>
      <c r="K33" s="36">
        <v>0</v>
      </c>
      <c r="L33" s="36">
        <v>0</v>
      </c>
      <c r="M33" s="50">
        <v>0</v>
      </c>
      <c r="N33" s="158">
        <f t="shared" si="8"/>
        <v>135.89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8.75" customHeight="1" thickBot="1">
      <c r="A34" s="35" t="s">
        <v>84</v>
      </c>
      <c r="B34" s="44">
        <v>0</v>
      </c>
      <c r="C34" s="97">
        <v>4.5</v>
      </c>
      <c r="D34" s="44">
        <v>0</v>
      </c>
      <c r="E34" s="97">
        <v>9</v>
      </c>
      <c r="F34" s="97">
        <v>4.5</v>
      </c>
      <c r="G34" s="97">
        <v>7.076</v>
      </c>
      <c r="H34" s="44">
        <v>0</v>
      </c>
      <c r="I34" s="97">
        <v>9</v>
      </c>
      <c r="J34" s="44">
        <v>0</v>
      </c>
      <c r="K34" s="44">
        <v>0</v>
      </c>
      <c r="L34" s="44">
        <v>0</v>
      </c>
      <c r="M34" s="163">
        <v>0</v>
      </c>
      <c r="N34" s="158">
        <f t="shared" si="8"/>
        <v>34.076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20.25" customHeight="1" thickBot="1">
      <c r="A35" s="35" t="s">
        <v>85</v>
      </c>
      <c r="B35" s="32">
        <v>0</v>
      </c>
      <c r="C35" s="96">
        <v>20.26</v>
      </c>
      <c r="D35" s="96">
        <v>30.06</v>
      </c>
      <c r="E35" s="182">
        <v>16.09</v>
      </c>
      <c r="F35" s="32">
        <v>0</v>
      </c>
      <c r="G35" s="96">
        <v>9.825</v>
      </c>
      <c r="H35" s="96">
        <v>4.62</v>
      </c>
      <c r="I35" s="32">
        <v>0</v>
      </c>
      <c r="J35" s="32">
        <v>0</v>
      </c>
      <c r="K35" s="96">
        <v>27.31</v>
      </c>
      <c r="L35" s="36">
        <v>0</v>
      </c>
      <c r="M35" s="185">
        <v>20.13</v>
      </c>
      <c r="N35" s="158">
        <f t="shared" si="8"/>
        <v>128.29500000000002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21" customHeight="1" thickBot="1">
      <c r="A36" s="37" t="s">
        <v>86</v>
      </c>
      <c r="B36" s="98">
        <v>3.51</v>
      </c>
      <c r="C36" s="98">
        <v>12.63</v>
      </c>
      <c r="D36" s="98">
        <v>8.45</v>
      </c>
      <c r="E36" s="98">
        <v>7.71</v>
      </c>
      <c r="F36" s="98">
        <v>11.19</v>
      </c>
      <c r="G36" s="98">
        <v>10.52</v>
      </c>
      <c r="H36" s="98">
        <v>7.71</v>
      </c>
      <c r="I36" s="98">
        <v>16.14</v>
      </c>
      <c r="J36" s="98">
        <v>6.4</v>
      </c>
      <c r="K36" s="98">
        <v>2.1</v>
      </c>
      <c r="L36" s="45">
        <v>0</v>
      </c>
      <c r="M36" s="189">
        <v>0</v>
      </c>
      <c r="N36" s="158">
        <f t="shared" si="8"/>
        <v>86.35999999999999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21.75" customHeight="1" thickBot="1">
      <c r="A37" s="47" t="s">
        <v>98</v>
      </c>
      <c r="B37" s="40">
        <f>SUM(B30:B36)</f>
        <v>3.51</v>
      </c>
      <c r="C37" s="40">
        <f aca="true" t="shared" si="9" ref="C37:N37">SUM(C30:C36)</f>
        <v>131.36</v>
      </c>
      <c r="D37" s="40">
        <f t="shared" si="9"/>
        <v>90.48</v>
      </c>
      <c r="E37" s="40">
        <f t="shared" si="9"/>
        <v>32.8</v>
      </c>
      <c r="F37" s="40">
        <f t="shared" si="9"/>
        <v>29.409999999999997</v>
      </c>
      <c r="G37" s="40">
        <f t="shared" si="9"/>
        <v>86.381</v>
      </c>
      <c r="H37" s="40">
        <f t="shared" si="9"/>
        <v>74.83</v>
      </c>
      <c r="I37" s="40">
        <f t="shared" si="9"/>
        <v>408.35</v>
      </c>
      <c r="J37" s="40">
        <f t="shared" si="9"/>
        <v>34.4</v>
      </c>
      <c r="K37" s="40">
        <f t="shared" si="9"/>
        <v>136.79</v>
      </c>
      <c r="L37" s="40">
        <f t="shared" si="9"/>
        <v>0</v>
      </c>
      <c r="M37" s="62">
        <f t="shared" si="9"/>
        <v>118.63</v>
      </c>
      <c r="N37" s="41">
        <f t="shared" si="9"/>
        <v>1146.9409999999998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21.75" customHeight="1">
      <c r="A38" s="101" t="s">
        <v>92</v>
      </c>
      <c r="B38" s="102">
        <v>42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7">
        <v>0</v>
      </c>
      <c r="N38" s="145">
        <f aca="true" t="shared" si="10" ref="N38:N43">SUM(B38:M38)</f>
        <v>42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21.75" customHeight="1">
      <c r="A39" s="132" t="s">
        <v>93</v>
      </c>
      <c r="B39" s="131">
        <v>0</v>
      </c>
      <c r="C39" s="131">
        <v>0</v>
      </c>
      <c r="D39" s="131">
        <v>0</v>
      </c>
      <c r="E39" s="131">
        <v>0</v>
      </c>
      <c r="F39" s="135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7">
        <v>0</v>
      </c>
      <c r="N39" s="145">
        <f t="shared" si="10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21.75" customHeight="1">
      <c r="A40" s="132" t="s">
        <v>94</v>
      </c>
      <c r="B40" s="131">
        <v>0</v>
      </c>
      <c r="C40" s="136">
        <v>29.7</v>
      </c>
      <c r="D40" s="131">
        <v>0</v>
      </c>
      <c r="E40" s="131">
        <v>0</v>
      </c>
      <c r="F40" s="131">
        <v>0</v>
      </c>
      <c r="G40" s="135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7">
        <v>0</v>
      </c>
      <c r="N40" s="145">
        <f t="shared" si="10"/>
        <v>29.7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21.75" customHeight="1">
      <c r="A41" s="132" t="s">
        <v>95</v>
      </c>
      <c r="B41" s="102">
        <v>10</v>
      </c>
      <c r="C41" s="138">
        <v>10</v>
      </c>
      <c r="D41" s="106">
        <v>10</v>
      </c>
      <c r="E41" s="100">
        <v>10</v>
      </c>
      <c r="F41" s="106">
        <v>10</v>
      </c>
      <c r="G41" s="100">
        <v>10</v>
      </c>
      <c r="H41" s="102">
        <v>10</v>
      </c>
      <c r="I41" s="102">
        <v>10</v>
      </c>
      <c r="J41" s="102">
        <v>10</v>
      </c>
      <c r="K41" s="100">
        <v>10</v>
      </c>
      <c r="L41" s="121">
        <v>0</v>
      </c>
      <c r="M41" s="139">
        <v>0</v>
      </c>
      <c r="N41" s="145">
        <f t="shared" si="10"/>
        <v>100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21.75" customHeight="1">
      <c r="A42" s="132" t="s">
        <v>96</v>
      </c>
      <c r="B42" s="131">
        <v>0</v>
      </c>
      <c r="C42" s="140">
        <v>0</v>
      </c>
      <c r="D42" s="131">
        <v>0</v>
      </c>
      <c r="E42" s="134">
        <v>0</v>
      </c>
      <c r="F42" s="131">
        <v>0</v>
      </c>
      <c r="G42" s="134">
        <v>0</v>
      </c>
      <c r="H42" s="131">
        <v>0</v>
      </c>
      <c r="I42" s="131">
        <v>0</v>
      </c>
      <c r="J42" s="131">
        <v>0</v>
      </c>
      <c r="K42" s="141">
        <v>0</v>
      </c>
      <c r="L42" s="134">
        <v>0</v>
      </c>
      <c r="M42" s="142">
        <v>0</v>
      </c>
      <c r="N42" s="145">
        <f t="shared" si="10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21.75" customHeight="1" thickBot="1">
      <c r="A43" s="132" t="s">
        <v>97</v>
      </c>
      <c r="B43" s="102">
        <v>5</v>
      </c>
      <c r="C43" s="102">
        <v>5</v>
      </c>
      <c r="D43" s="102">
        <v>5</v>
      </c>
      <c r="E43" s="102">
        <v>5</v>
      </c>
      <c r="F43" s="102">
        <v>5</v>
      </c>
      <c r="G43" s="102">
        <v>5</v>
      </c>
      <c r="H43" s="102">
        <v>5</v>
      </c>
      <c r="I43" s="102">
        <v>5</v>
      </c>
      <c r="J43" s="102">
        <v>5</v>
      </c>
      <c r="K43" s="102">
        <v>5</v>
      </c>
      <c r="L43" s="131">
        <v>0</v>
      </c>
      <c r="M43" s="137">
        <v>0</v>
      </c>
      <c r="N43" s="145">
        <f t="shared" si="10"/>
        <v>50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9.5" customHeight="1" thickBot="1">
      <c r="A44" s="107" t="s">
        <v>107</v>
      </c>
      <c r="B44" s="108">
        <f aca="true" t="shared" si="11" ref="B44:M44">SUM(B38:B43)</f>
        <v>57</v>
      </c>
      <c r="C44" s="108">
        <f t="shared" si="11"/>
        <v>44.7</v>
      </c>
      <c r="D44" s="108">
        <f t="shared" si="11"/>
        <v>15</v>
      </c>
      <c r="E44" s="108">
        <f t="shared" si="11"/>
        <v>15</v>
      </c>
      <c r="F44" s="108">
        <f t="shared" si="11"/>
        <v>15</v>
      </c>
      <c r="G44" s="108">
        <f t="shared" si="11"/>
        <v>15</v>
      </c>
      <c r="H44" s="108">
        <f t="shared" si="11"/>
        <v>15</v>
      </c>
      <c r="I44" s="108">
        <f t="shared" si="11"/>
        <v>15</v>
      </c>
      <c r="J44" s="108">
        <f t="shared" si="11"/>
        <v>15</v>
      </c>
      <c r="K44" s="108">
        <f t="shared" si="11"/>
        <v>15</v>
      </c>
      <c r="L44" s="108">
        <f t="shared" si="11"/>
        <v>0</v>
      </c>
      <c r="M44" s="148">
        <f t="shared" si="11"/>
        <v>0</v>
      </c>
      <c r="N44" s="149">
        <f>SUM(B44:E44)</f>
        <v>131.7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8" customHeight="1" thickBot="1">
      <c r="A45" s="35" t="s">
        <v>100</v>
      </c>
      <c r="B45" s="32">
        <v>0</v>
      </c>
      <c r="C45" s="36">
        <v>0</v>
      </c>
      <c r="D45" s="96">
        <v>1.9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50">
        <v>0</v>
      </c>
      <c r="N45" s="158">
        <f aca="true" t="shared" si="12" ref="N45:N50">SUM(B45:M45)</f>
        <v>1.9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9.5" customHeight="1" thickBot="1">
      <c r="A46" s="42" t="s">
        <v>101</v>
      </c>
      <c r="B46" s="36">
        <v>0</v>
      </c>
      <c r="C46" s="36">
        <v>0</v>
      </c>
      <c r="D46" s="36">
        <v>0</v>
      </c>
      <c r="E46" s="36">
        <v>0</v>
      </c>
      <c r="F46" s="86">
        <v>0</v>
      </c>
      <c r="G46" s="96">
        <v>20.65</v>
      </c>
      <c r="H46" s="32">
        <v>0</v>
      </c>
      <c r="I46" s="36">
        <v>0</v>
      </c>
      <c r="J46" s="36">
        <v>0</v>
      </c>
      <c r="K46" s="36">
        <v>0</v>
      </c>
      <c r="L46" s="36">
        <v>0</v>
      </c>
      <c r="M46" s="50">
        <v>0</v>
      </c>
      <c r="N46" s="158">
        <f t="shared" si="12"/>
        <v>20.65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21" customHeight="1" thickBot="1">
      <c r="A47" s="42" t="s">
        <v>102</v>
      </c>
      <c r="B47" s="36">
        <v>0</v>
      </c>
      <c r="C47" s="157">
        <v>10</v>
      </c>
      <c r="D47" s="36">
        <v>0</v>
      </c>
      <c r="E47" s="96">
        <v>9.76</v>
      </c>
      <c r="F47" s="36">
        <v>0</v>
      </c>
      <c r="G47" s="8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50">
        <v>0</v>
      </c>
      <c r="N47" s="158">
        <f t="shared" si="12"/>
        <v>19.759999999999998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21" customHeight="1" thickBot="1">
      <c r="A48" s="42" t="s">
        <v>103</v>
      </c>
      <c r="B48" s="32">
        <v>0</v>
      </c>
      <c r="C48" s="156">
        <v>25.98</v>
      </c>
      <c r="D48" s="97">
        <v>12.5</v>
      </c>
      <c r="E48" s="18">
        <v>0</v>
      </c>
      <c r="F48" s="44">
        <v>0</v>
      </c>
      <c r="G48" s="95">
        <v>20.75</v>
      </c>
      <c r="H48" s="96">
        <v>63.45</v>
      </c>
      <c r="I48" s="32">
        <v>0</v>
      </c>
      <c r="J48" s="32">
        <v>0</v>
      </c>
      <c r="K48" s="186">
        <v>71.8</v>
      </c>
      <c r="L48" s="186">
        <v>45.3</v>
      </c>
      <c r="M48" s="188">
        <v>93.58</v>
      </c>
      <c r="N48" s="158">
        <f t="shared" si="12"/>
        <v>333.36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8" customHeight="1" thickBot="1">
      <c r="A49" s="42" t="s">
        <v>104</v>
      </c>
      <c r="B49" s="36">
        <v>0</v>
      </c>
      <c r="C49" s="53">
        <v>0</v>
      </c>
      <c r="D49" s="36">
        <v>0</v>
      </c>
      <c r="E49" s="54">
        <v>0</v>
      </c>
      <c r="F49" s="36">
        <v>0</v>
      </c>
      <c r="G49" s="54">
        <v>0</v>
      </c>
      <c r="H49" s="36">
        <v>0</v>
      </c>
      <c r="I49" s="36">
        <v>0</v>
      </c>
      <c r="J49" s="36">
        <v>0</v>
      </c>
      <c r="K49" s="85">
        <v>0</v>
      </c>
      <c r="L49" s="187">
        <v>0</v>
      </c>
      <c r="M49" s="56">
        <v>0</v>
      </c>
      <c r="N49" s="158">
        <f t="shared" si="12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9.5" customHeight="1" thickBot="1">
      <c r="A50" s="42" t="s">
        <v>105</v>
      </c>
      <c r="B50" s="32">
        <v>0</v>
      </c>
      <c r="C50" s="96">
        <v>18</v>
      </c>
      <c r="D50" s="96">
        <v>23.76</v>
      </c>
      <c r="E50" s="96">
        <v>8</v>
      </c>
      <c r="F50" s="32">
        <v>0</v>
      </c>
      <c r="G50" s="96">
        <v>1.68</v>
      </c>
      <c r="H50" s="32">
        <v>0</v>
      </c>
      <c r="I50" s="32">
        <v>0</v>
      </c>
      <c r="J50" s="32">
        <v>0</v>
      </c>
      <c r="K50" s="96">
        <v>50</v>
      </c>
      <c r="L50" s="96">
        <v>50</v>
      </c>
      <c r="M50" s="185">
        <v>50</v>
      </c>
      <c r="N50" s="158">
        <f t="shared" si="12"/>
        <v>201.44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8.75" customHeight="1" thickBot="1">
      <c r="A51" s="27" t="s">
        <v>106</v>
      </c>
      <c r="B51" s="40">
        <f>SUM(B45:B50)</f>
        <v>0</v>
      </c>
      <c r="C51" s="40">
        <f aca="true" t="shared" si="13" ref="C51:M51">SUM(C45:C50)</f>
        <v>53.980000000000004</v>
      </c>
      <c r="D51" s="40">
        <f t="shared" si="13"/>
        <v>38.160000000000004</v>
      </c>
      <c r="E51" s="40">
        <f t="shared" si="13"/>
        <v>17.759999999999998</v>
      </c>
      <c r="F51" s="40">
        <f t="shared" si="13"/>
        <v>0</v>
      </c>
      <c r="G51" s="40">
        <f t="shared" si="13"/>
        <v>43.08</v>
      </c>
      <c r="H51" s="40">
        <f t="shared" si="13"/>
        <v>63.45</v>
      </c>
      <c r="I51" s="40">
        <f t="shared" si="13"/>
        <v>0</v>
      </c>
      <c r="J51" s="40">
        <f t="shared" si="13"/>
        <v>0</v>
      </c>
      <c r="K51" s="40">
        <f t="shared" si="13"/>
        <v>121.8</v>
      </c>
      <c r="L51" s="40">
        <f t="shared" si="13"/>
        <v>95.3</v>
      </c>
      <c r="M51" s="62">
        <f t="shared" si="13"/>
        <v>143.57999999999998</v>
      </c>
      <c r="N51" s="41">
        <f>SUM(N45:N50)</f>
        <v>577.11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8.75" customHeight="1">
      <c r="A52" s="143" t="s">
        <v>108</v>
      </c>
      <c r="B52" s="133">
        <v>11</v>
      </c>
      <c r="C52" s="133">
        <v>5.5</v>
      </c>
      <c r="D52" s="126">
        <v>0</v>
      </c>
      <c r="E52" s="126">
        <v>0</v>
      </c>
      <c r="F52" s="133">
        <v>24</v>
      </c>
      <c r="G52" s="133">
        <v>25</v>
      </c>
      <c r="H52" s="133">
        <v>0</v>
      </c>
      <c r="I52" s="133">
        <v>9.5</v>
      </c>
      <c r="J52" s="126">
        <v>0</v>
      </c>
      <c r="K52" s="126">
        <v>0</v>
      </c>
      <c r="L52" s="126">
        <v>0</v>
      </c>
      <c r="M52" s="144">
        <v>0</v>
      </c>
      <c r="N52" s="145">
        <f>SUM(B52:M52)</f>
        <v>75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8.75" customHeight="1">
      <c r="A53" s="143" t="s">
        <v>126</v>
      </c>
      <c r="B53" s="106">
        <v>4.9</v>
      </c>
      <c r="C53" s="106">
        <v>4.9</v>
      </c>
      <c r="D53" s="106">
        <v>4.9</v>
      </c>
      <c r="E53" s="106">
        <v>4.9</v>
      </c>
      <c r="F53" s="106">
        <v>4.9</v>
      </c>
      <c r="G53" s="106">
        <v>4.9</v>
      </c>
      <c r="H53" s="106">
        <v>4.9</v>
      </c>
      <c r="I53" s="106">
        <v>4.9</v>
      </c>
      <c r="J53" s="106">
        <v>4.9</v>
      </c>
      <c r="K53" s="106">
        <v>4.9</v>
      </c>
      <c r="L53" s="106">
        <v>4.9</v>
      </c>
      <c r="M53" s="162">
        <v>4.9</v>
      </c>
      <c r="N53" s="145">
        <f>SUM(B53:M53)</f>
        <v>58.79999999999999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8.75" customHeight="1" thickBot="1">
      <c r="A54" s="146" t="s">
        <v>109</v>
      </c>
      <c r="B54" s="106">
        <v>2</v>
      </c>
      <c r="C54" s="106">
        <v>2</v>
      </c>
      <c r="D54" s="106">
        <v>2</v>
      </c>
      <c r="E54" s="106">
        <v>2</v>
      </c>
      <c r="F54" s="106">
        <v>2</v>
      </c>
      <c r="G54" s="106">
        <v>2</v>
      </c>
      <c r="H54" s="106">
        <v>2</v>
      </c>
      <c r="I54" s="106">
        <v>2</v>
      </c>
      <c r="J54" s="106">
        <v>2</v>
      </c>
      <c r="K54" s="122">
        <v>0</v>
      </c>
      <c r="L54" s="122">
        <v>0</v>
      </c>
      <c r="M54" s="165">
        <v>0</v>
      </c>
      <c r="N54" s="145">
        <f>SUM(B54:M54)</f>
        <v>18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8.75" customHeight="1" thickBot="1">
      <c r="A55" s="107" t="s">
        <v>110</v>
      </c>
      <c r="B55" s="108">
        <f aca="true" t="shared" si="14" ref="B55:M55">SUM(B52:B54)</f>
        <v>17.9</v>
      </c>
      <c r="C55" s="147">
        <f t="shared" si="14"/>
        <v>12.4</v>
      </c>
      <c r="D55" s="108">
        <f t="shared" si="14"/>
        <v>6.9</v>
      </c>
      <c r="E55" s="108">
        <f t="shared" si="14"/>
        <v>6.9</v>
      </c>
      <c r="F55" s="108">
        <f t="shared" si="14"/>
        <v>30.9</v>
      </c>
      <c r="G55" s="108">
        <f t="shared" si="14"/>
        <v>31.9</v>
      </c>
      <c r="H55" s="108">
        <f t="shared" si="14"/>
        <v>6.9</v>
      </c>
      <c r="I55" s="108">
        <f t="shared" si="14"/>
        <v>16.4</v>
      </c>
      <c r="J55" s="108">
        <f t="shared" si="14"/>
        <v>6.9</v>
      </c>
      <c r="K55" s="108">
        <f t="shared" si="14"/>
        <v>4.9</v>
      </c>
      <c r="L55" s="108">
        <f t="shared" si="14"/>
        <v>4.9</v>
      </c>
      <c r="M55" s="148">
        <f t="shared" si="14"/>
        <v>4.9</v>
      </c>
      <c r="N55" s="149">
        <f>SUM(B55:E55)</f>
        <v>44.099999999999994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24" customHeight="1" thickBot="1">
      <c r="A56" s="57" t="s">
        <v>128</v>
      </c>
      <c r="B56" s="45">
        <v>0</v>
      </c>
      <c r="C56" s="98">
        <v>129</v>
      </c>
      <c r="D56" s="46">
        <v>0</v>
      </c>
      <c r="E56" s="46">
        <v>0</v>
      </c>
      <c r="F56" s="45">
        <v>0</v>
      </c>
      <c r="G56" s="98">
        <v>36.96</v>
      </c>
      <c r="H56" s="45">
        <v>0</v>
      </c>
      <c r="I56" s="98">
        <v>31.177</v>
      </c>
      <c r="J56" s="46">
        <v>0</v>
      </c>
      <c r="K56" s="46">
        <v>0</v>
      </c>
      <c r="L56" s="46">
        <v>0</v>
      </c>
      <c r="M56" s="58">
        <v>0</v>
      </c>
      <c r="N56" s="158">
        <f>SUM(B56:M56)</f>
        <v>197.137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8.75" customHeight="1" thickBot="1">
      <c r="A57" s="57" t="s">
        <v>127</v>
      </c>
      <c r="B57" s="44">
        <v>0</v>
      </c>
      <c r="C57" s="44">
        <v>0</v>
      </c>
      <c r="D57" s="97">
        <v>18.61</v>
      </c>
      <c r="E57" s="97">
        <v>8.5</v>
      </c>
      <c r="F57" s="97">
        <v>8</v>
      </c>
      <c r="G57" s="97">
        <v>5.517</v>
      </c>
      <c r="H57" s="97">
        <v>3.89</v>
      </c>
      <c r="I57" s="97">
        <v>3.76</v>
      </c>
      <c r="J57" s="97">
        <v>3.89</v>
      </c>
      <c r="K57" s="97">
        <v>3.76</v>
      </c>
      <c r="L57" s="97">
        <v>3.89</v>
      </c>
      <c r="M57" s="183">
        <v>3.89</v>
      </c>
      <c r="N57" s="158">
        <f>SUM(B57:M57)</f>
        <v>63.707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7.25" customHeight="1" thickBot="1">
      <c r="A58" s="60" t="s">
        <v>111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97">
        <v>51.25</v>
      </c>
      <c r="J58" s="44">
        <v>0</v>
      </c>
      <c r="K58" s="38">
        <v>0</v>
      </c>
      <c r="L58" s="97">
        <v>96.05</v>
      </c>
      <c r="M58" s="164">
        <v>0</v>
      </c>
      <c r="N58" s="158">
        <f>SUM(B58:M58)</f>
        <v>147.3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24" customHeight="1" thickBot="1">
      <c r="A59" s="27" t="s">
        <v>112</v>
      </c>
      <c r="B59" s="40">
        <f aca="true" t="shared" si="15" ref="B59:N59">SUM(B56:B58)</f>
        <v>0</v>
      </c>
      <c r="C59" s="61">
        <f t="shared" si="15"/>
        <v>129</v>
      </c>
      <c r="D59" s="40">
        <f t="shared" si="15"/>
        <v>18.61</v>
      </c>
      <c r="E59" s="40">
        <f t="shared" si="15"/>
        <v>8.5</v>
      </c>
      <c r="F59" s="40">
        <f t="shared" si="15"/>
        <v>8</v>
      </c>
      <c r="G59" s="40">
        <f t="shared" si="15"/>
        <v>42.477000000000004</v>
      </c>
      <c r="H59" s="40">
        <f t="shared" si="15"/>
        <v>3.89</v>
      </c>
      <c r="I59" s="40">
        <f t="shared" si="15"/>
        <v>86.187</v>
      </c>
      <c r="J59" s="40">
        <f t="shared" si="15"/>
        <v>3.89</v>
      </c>
      <c r="K59" s="40">
        <f t="shared" si="15"/>
        <v>3.76</v>
      </c>
      <c r="L59" s="40">
        <f t="shared" si="15"/>
        <v>99.94</v>
      </c>
      <c r="M59" s="62">
        <f t="shared" si="15"/>
        <v>3.89</v>
      </c>
      <c r="N59" s="41">
        <f t="shared" si="15"/>
        <v>408.144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24" customHeight="1">
      <c r="A60" s="143" t="s">
        <v>129</v>
      </c>
      <c r="B60" s="150">
        <v>0</v>
      </c>
      <c r="C60" s="150">
        <v>0</v>
      </c>
      <c r="D60" s="150">
        <v>0</v>
      </c>
      <c r="E60" s="150">
        <v>0</v>
      </c>
      <c r="F60" s="150">
        <v>0</v>
      </c>
      <c r="G60" s="150">
        <v>0</v>
      </c>
      <c r="H60" s="150">
        <v>0</v>
      </c>
      <c r="I60" s="150">
        <v>0</v>
      </c>
      <c r="J60" s="150">
        <v>0</v>
      </c>
      <c r="K60" s="150">
        <v>0</v>
      </c>
      <c r="L60" s="150">
        <v>0</v>
      </c>
      <c r="M60" s="166">
        <v>0</v>
      </c>
      <c r="N60" s="145">
        <f>SUM(B60:M60)</f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24" customHeight="1">
      <c r="A61" s="151" t="s">
        <v>113</v>
      </c>
      <c r="B61" s="150">
        <v>0</v>
      </c>
      <c r="C61" s="150">
        <v>0</v>
      </c>
      <c r="D61" s="150">
        <v>0</v>
      </c>
      <c r="E61" s="150">
        <v>0</v>
      </c>
      <c r="F61" s="150">
        <v>0</v>
      </c>
      <c r="G61" s="150">
        <v>0</v>
      </c>
      <c r="H61" s="150">
        <v>0</v>
      </c>
      <c r="I61" s="150">
        <v>0</v>
      </c>
      <c r="J61" s="150">
        <v>0</v>
      </c>
      <c r="K61" s="150">
        <v>0</v>
      </c>
      <c r="L61" s="150">
        <v>0</v>
      </c>
      <c r="M61" s="166">
        <v>0</v>
      </c>
      <c r="N61" s="145">
        <f>SUM(B61:M61)</f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24" customHeight="1">
      <c r="A62" s="143" t="s">
        <v>114</v>
      </c>
      <c r="B62" s="150">
        <v>0</v>
      </c>
      <c r="C62" s="150">
        <v>0</v>
      </c>
      <c r="D62" s="150">
        <v>0</v>
      </c>
      <c r="E62" s="150">
        <v>0</v>
      </c>
      <c r="F62" s="150">
        <v>0</v>
      </c>
      <c r="G62" s="150">
        <v>0</v>
      </c>
      <c r="H62" s="150">
        <v>0</v>
      </c>
      <c r="I62" s="150">
        <v>0</v>
      </c>
      <c r="J62" s="150">
        <v>0</v>
      </c>
      <c r="K62" s="150">
        <v>0</v>
      </c>
      <c r="L62" s="150">
        <v>0</v>
      </c>
      <c r="M62" s="166">
        <v>0</v>
      </c>
      <c r="N62" s="145">
        <f>SUM(B62:M62)</f>
        <v>0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24" customHeight="1">
      <c r="A63" s="143" t="s">
        <v>115</v>
      </c>
      <c r="B63" s="150">
        <v>0</v>
      </c>
      <c r="C63" s="150">
        <v>0</v>
      </c>
      <c r="D63" s="150">
        <v>0</v>
      </c>
      <c r="E63" s="150">
        <v>0</v>
      </c>
      <c r="F63" s="150">
        <v>0</v>
      </c>
      <c r="G63" s="150">
        <v>0</v>
      </c>
      <c r="H63" s="150">
        <v>0</v>
      </c>
      <c r="I63" s="150">
        <v>0</v>
      </c>
      <c r="J63" s="150">
        <v>0</v>
      </c>
      <c r="K63" s="150">
        <v>0</v>
      </c>
      <c r="L63" s="150">
        <v>0</v>
      </c>
      <c r="M63" s="166">
        <v>0</v>
      </c>
      <c r="N63" s="145">
        <f>SUM(B63:M63)</f>
        <v>0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24" customHeight="1" thickBot="1">
      <c r="A64" s="152" t="s">
        <v>116</v>
      </c>
      <c r="B64" s="153">
        <v>0</v>
      </c>
      <c r="C64" s="153">
        <v>0</v>
      </c>
      <c r="D64" s="153">
        <v>0</v>
      </c>
      <c r="E64" s="153">
        <v>0</v>
      </c>
      <c r="F64" s="153">
        <v>0</v>
      </c>
      <c r="G64" s="153">
        <v>0</v>
      </c>
      <c r="H64" s="153">
        <v>0</v>
      </c>
      <c r="I64" s="153">
        <v>0</v>
      </c>
      <c r="J64" s="153">
        <v>0</v>
      </c>
      <c r="K64" s="153">
        <v>0</v>
      </c>
      <c r="L64" s="153">
        <v>0</v>
      </c>
      <c r="M64" s="167">
        <v>0</v>
      </c>
      <c r="N64" s="145">
        <f>SUM(B64:M64)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24" customHeight="1" thickBot="1">
      <c r="A65" s="154" t="s">
        <v>117</v>
      </c>
      <c r="B65" s="147">
        <f aca="true" t="shared" si="16" ref="B65:N65">SUM(B60:B64)</f>
        <v>0</v>
      </c>
      <c r="C65" s="147">
        <f t="shared" si="16"/>
        <v>0</v>
      </c>
      <c r="D65" s="108">
        <f t="shared" si="16"/>
        <v>0</v>
      </c>
      <c r="E65" s="108">
        <f t="shared" si="16"/>
        <v>0</v>
      </c>
      <c r="F65" s="108">
        <f t="shared" si="16"/>
        <v>0</v>
      </c>
      <c r="G65" s="108">
        <f t="shared" si="16"/>
        <v>0</v>
      </c>
      <c r="H65" s="108">
        <f t="shared" si="16"/>
        <v>0</v>
      </c>
      <c r="I65" s="108">
        <f t="shared" si="16"/>
        <v>0</v>
      </c>
      <c r="J65" s="108">
        <f t="shared" si="16"/>
        <v>0</v>
      </c>
      <c r="K65" s="108">
        <f t="shared" si="16"/>
        <v>0</v>
      </c>
      <c r="L65" s="108">
        <f t="shared" si="16"/>
        <v>0</v>
      </c>
      <c r="M65" s="148">
        <f t="shared" si="16"/>
        <v>0</v>
      </c>
      <c r="N65" s="127">
        <f t="shared" si="16"/>
        <v>0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8.75" customHeight="1" thickBot="1">
      <c r="A66" s="57" t="s">
        <v>130</v>
      </c>
      <c r="B66" s="63">
        <v>0</v>
      </c>
      <c r="C66" s="63">
        <v>0</v>
      </c>
      <c r="D66" s="63">
        <v>0</v>
      </c>
      <c r="E66" s="63">
        <v>0</v>
      </c>
      <c r="F66" s="180">
        <v>70</v>
      </c>
      <c r="G66" s="180">
        <v>130</v>
      </c>
      <c r="H66" s="63">
        <v>0</v>
      </c>
      <c r="I66" s="63">
        <v>0</v>
      </c>
      <c r="J66" s="180">
        <v>34</v>
      </c>
      <c r="K66" s="180">
        <v>40</v>
      </c>
      <c r="L66" s="180">
        <v>270</v>
      </c>
      <c r="M66" s="168">
        <v>0</v>
      </c>
      <c r="N66" s="158">
        <f>SUM(B66:M66)</f>
        <v>544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5.75" customHeight="1" thickBot="1">
      <c r="A67" s="64" t="s">
        <v>118</v>
      </c>
      <c r="B67" s="63">
        <v>0</v>
      </c>
      <c r="C67" s="63">
        <v>0</v>
      </c>
      <c r="D67" s="180">
        <v>2</v>
      </c>
      <c r="E67" s="180">
        <v>8</v>
      </c>
      <c r="F67" s="63">
        <v>0</v>
      </c>
      <c r="G67" s="180">
        <v>0.32</v>
      </c>
      <c r="H67" s="180">
        <v>2.7</v>
      </c>
      <c r="I67" s="63">
        <v>0</v>
      </c>
      <c r="J67" s="63">
        <v>0</v>
      </c>
      <c r="K67" s="63">
        <v>0</v>
      </c>
      <c r="L67" s="63">
        <v>0</v>
      </c>
      <c r="M67" s="168">
        <v>0</v>
      </c>
      <c r="N67" s="158">
        <f>SUM(B67:M67)</f>
        <v>13.02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8" customHeight="1" thickBot="1">
      <c r="A68" s="57" t="s">
        <v>119</v>
      </c>
      <c r="B68" s="63">
        <v>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168">
        <v>0</v>
      </c>
      <c r="N68" s="158">
        <f>SUM(B68:M68)</f>
        <v>0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20.25" customHeight="1" thickBot="1">
      <c r="A69" s="57" t="s">
        <v>120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180">
        <v>18</v>
      </c>
      <c r="I69" s="63">
        <v>0</v>
      </c>
      <c r="J69" s="63">
        <v>0</v>
      </c>
      <c r="K69" s="63">
        <v>0</v>
      </c>
      <c r="L69" s="63">
        <v>0</v>
      </c>
      <c r="M69" s="168">
        <v>0</v>
      </c>
      <c r="N69" s="158">
        <f>SUM(B69:M69)</f>
        <v>18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6.5" customHeight="1" thickBot="1">
      <c r="A70" s="65" t="s">
        <v>121</v>
      </c>
      <c r="B70" s="66">
        <v>0</v>
      </c>
      <c r="C70" s="181">
        <v>4.42</v>
      </c>
      <c r="D70" s="181">
        <v>34</v>
      </c>
      <c r="E70" s="181">
        <v>6.38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181">
        <v>4.7</v>
      </c>
      <c r="M70" s="169">
        <v>0</v>
      </c>
      <c r="N70" s="158">
        <f>SUM(B70:M70)</f>
        <v>49.50000000000001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27.75" customHeight="1" thickBot="1">
      <c r="A71" s="67" t="s">
        <v>122</v>
      </c>
      <c r="B71" s="61">
        <f aca="true" t="shared" si="17" ref="B71:N71">SUM(B66:B70)</f>
        <v>0</v>
      </c>
      <c r="C71" s="61">
        <f t="shared" si="17"/>
        <v>4.42</v>
      </c>
      <c r="D71" s="40">
        <f t="shared" si="17"/>
        <v>36</v>
      </c>
      <c r="E71" s="40">
        <f t="shared" si="17"/>
        <v>14.379999999999999</v>
      </c>
      <c r="F71" s="40">
        <f t="shared" si="17"/>
        <v>70</v>
      </c>
      <c r="G71" s="40">
        <f t="shared" si="17"/>
        <v>130.32</v>
      </c>
      <c r="H71" s="40">
        <f t="shared" si="17"/>
        <v>20.7</v>
      </c>
      <c r="I71" s="40">
        <f t="shared" si="17"/>
        <v>0</v>
      </c>
      <c r="J71" s="40">
        <f t="shared" si="17"/>
        <v>34</v>
      </c>
      <c r="K71" s="40">
        <f t="shared" si="17"/>
        <v>40</v>
      </c>
      <c r="L71" s="40">
        <f t="shared" si="17"/>
        <v>274.7</v>
      </c>
      <c r="M71" s="62">
        <f t="shared" si="17"/>
        <v>0</v>
      </c>
      <c r="N71" s="68">
        <f t="shared" si="17"/>
        <v>624.52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27.75" customHeight="1" thickBot="1">
      <c r="A72" s="154" t="s">
        <v>123</v>
      </c>
      <c r="B72" s="147">
        <f>B29+B44+B55+B65</f>
        <v>115.80000000000001</v>
      </c>
      <c r="C72" s="147">
        <f aca="true" t="shared" si="18" ref="C72:M72">C29+C44+C55+C65</f>
        <v>177.00000000000003</v>
      </c>
      <c r="D72" s="147">
        <f t="shared" si="18"/>
        <v>139.8</v>
      </c>
      <c r="E72" s="147">
        <f t="shared" si="18"/>
        <v>138.8</v>
      </c>
      <c r="F72" s="147">
        <v>133.8</v>
      </c>
      <c r="G72" s="147">
        <v>62.8</v>
      </c>
      <c r="H72" s="147">
        <v>37.8</v>
      </c>
      <c r="I72" s="147">
        <f t="shared" si="18"/>
        <v>47.3</v>
      </c>
      <c r="J72" s="147">
        <f t="shared" si="18"/>
        <v>37.8</v>
      </c>
      <c r="K72" s="147">
        <f t="shared" si="18"/>
        <v>24.799999999999997</v>
      </c>
      <c r="L72" s="147">
        <f t="shared" si="18"/>
        <v>9.8</v>
      </c>
      <c r="M72" s="170">
        <f t="shared" si="18"/>
        <v>9.8</v>
      </c>
      <c r="N72" s="127">
        <f>SUM(B72:E72)</f>
        <v>571.4000000000001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27.75" customHeight="1" thickBot="1">
      <c r="A73" s="69" t="s">
        <v>124</v>
      </c>
      <c r="B73" s="61">
        <f aca="true" t="shared" si="19" ref="B73:N73">B59+B51+B71+B37</f>
        <v>3.51</v>
      </c>
      <c r="C73" s="61">
        <f t="shared" si="19"/>
        <v>318.76</v>
      </c>
      <c r="D73" s="61">
        <f t="shared" si="19"/>
        <v>183.25</v>
      </c>
      <c r="E73" s="61">
        <f t="shared" si="19"/>
        <v>73.44</v>
      </c>
      <c r="F73" s="61">
        <f t="shared" si="19"/>
        <v>107.41</v>
      </c>
      <c r="G73" s="61">
        <f t="shared" si="19"/>
        <v>302.25800000000004</v>
      </c>
      <c r="H73" s="61">
        <f t="shared" si="19"/>
        <v>162.87</v>
      </c>
      <c r="I73" s="61">
        <f t="shared" si="19"/>
        <v>494.53700000000003</v>
      </c>
      <c r="J73" s="61">
        <f t="shared" si="19"/>
        <v>72.28999999999999</v>
      </c>
      <c r="K73" s="61">
        <f t="shared" si="19"/>
        <v>302.35</v>
      </c>
      <c r="L73" s="61">
        <f t="shared" si="19"/>
        <v>469.94</v>
      </c>
      <c r="M73" s="171">
        <f t="shared" si="19"/>
        <v>266.09999999999997</v>
      </c>
      <c r="N73" s="68">
        <f t="shared" si="19"/>
        <v>2756.7149999999997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24.75" customHeight="1" thickBot="1">
      <c r="A74" s="69" t="s">
        <v>125</v>
      </c>
      <c r="B74" s="70">
        <f>B12*0.07</f>
        <v>110.10300000000002</v>
      </c>
      <c r="C74" s="70">
        <f aca="true" t="shared" si="20" ref="C74:N74">C12*0.07</f>
        <v>66.82550000000002</v>
      </c>
      <c r="D74" s="70">
        <f t="shared" si="20"/>
        <v>42.92470000000001</v>
      </c>
      <c r="E74" s="70">
        <f t="shared" si="20"/>
        <v>43.84100000000001</v>
      </c>
      <c r="F74" s="70">
        <f t="shared" si="20"/>
        <v>109.802</v>
      </c>
      <c r="G74" s="70">
        <f t="shared" si="20"/>
        <v>57.575700000000005</v>
      </c>
      <c r="H74" s="70">
        <f t="shared" si="20"/>
        <v>46.8755</v>
      </c>
      <c r="I74" s="70">
        <f t="shared" si="20"/>
        <v>55.132000000000005</v>
      </c>
      <c r="J74" s="70">
        <f t="shared" si="20"/>
        <v>56.493500000000004</v>
      </c>
      <c r="K74" s="70">
        <f t="shared" si="20"/>
        <v>2.9400000000000004</v>
      </c>
      <c r="L74" s="70">
        <f t="shared" si="20"/>
        <v>0.12600000000000003</v>
      </c>
      <c r="M74" s="172">
        <f t="shared" si="20"/>
        <v>0</v>
      </c>
      <c r="N74" s="71">
        <f t="shared" si="20"/>
        <v>592.6389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9.5" thickBot="1">
      <c r="A75" s="72" t="s">
        <v>40</v>
      </c>
      <c r="B75" s="70">
        <f>B21+B37+B51+B59+B71+B74</f>
        <v>237.5059218390805</v>
      </c>
      <c r="C75" s="70">
        <f aca="true" t="shared" si="21" ref="C75:L75">C21+C37+C51+C59+C71+C74</f>
        <v>579.2172534482759</v>
      </c>
      <c r="D75" s="70">
        <f t="shared" si="21"/>
        <v>387.0092310344828</v>
      </c>
      <c r="E75" s="70">
        <f t="shared" si="21"/>
        <v>625.7014408045977</v>
      </c>
      <c r="F75" s="70">
        <f t="shared" si="21"/>
        <v>693.8835</v>
      </c>
      <c r="G75" s="70">
        <f t="shared" si="21"/>
        <v>640.2287</v>
      </c>
      <c r="H75" s="70">
        <f t="shared" si="21"/>
        <v>379.17844999999994</v>
      </c>
      <c r="I75" s="70">
        <f t="shared" si="21"/>
        <v>851.7519</v>
      </c>
      <c r="J75" s="70">
        <f t="shared" si="21"/>
        <v>638.62</v>
      </c>
      <c r="K75" s="70">
        <f t="shared" si="21"/>
        <v>614.1265</v>
      </c>
      <c r="L75" s="70">
        <f t="shared" si="21"/>
        <v>778.9024999999999</v>
      </c>
      <c r="M75" s="172">
        <f>M21+M37+M51+M59+M71+M74</f>
        <v>574.9364999999999</v>
      </c>
      <c r="N75" s="71">
        <f>N21+N37+N51+N59+N71+N74</f>
        <v>7655.052250000001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8.75" customHeight="1" thickBot="1">
      <c r="A76" s="73" t="s">
        <v>41</v>
      </c>
      <c r="B76" s="70">
        <f aca="true" t="shared" si="22" ref="B76:N76">B12-B75</f>
        <v>1335.3940781609197</v>
      </c>
      <c r="C76" s="70">
        <f t="shared" si="22"/>
        <v>375.4327465517242</v>
      </c>
      <c r="D76" s="70">
        <f t="shared" si="22"/>
        <v>226.20076896551723</v>
      </c>
      <c r="E76" s="70">
        <f t="shared" si="22"/>
        <v>0.5985591954023448</v>
      </c>
      <c r="F76" s="70">
        <f t="shared" si="22"/>
        <v>874.7164999999999</v>
      </c>
      <c r="G76" s="70">
        <f t="shared" si="22"/>
        <v>182.2813</v>
      </c>
      <c r="H76" s="70">
        <f t="shared" si="22"/>
        <v>290.47155000000004</v>
      </c>
      <c r="I76" s="70">
        <f t="shared" si="22"/>
        <v>-64.15189999999996</v>
      </c>
      <c r="J76" s="70">
        <f t="shared" si="22"/>
        <v>168.42999999999995</v>
      </c>
      <c r="K76" s="70">
        <f t="shared" si="22"/>
        <v>-572.1265</v>
      </c>
      <c r="L76" s="70">
        <f t="shared" si="22"/>
        <v>-777.1025</v>
      </c>
      <c r="M76" s="172">
        <f t="shared" si="22"/>
        <v>-574.9364999999999</v>
      </c>
      <c r="N76" s="71">
        <f t="shared" si="22"/>
        <v>811.2177499999998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22.5" customHeight="1" thickBot="1">
      <c r="A77" s="74" t="s">
        <v>42</v>
      </c>
      <c r="B77" s="75">
        <v>179</v>
      </c>
      <c r="C77" s="76">
        <f>B78</f>
        <v>1514.3940781609197</v>
      </c>
      <c r="D77" s="77">
        <f aca="true" t="shared" si="23" ref="D77:M77">C78</f>
        <v>1889.8268247126439</v>
      </c>
      <c r="E77" s="77">
        <f t="shared" si="23"/>
        <v>2116.027593678161</v>
      </c>
      <c r="F77" s="77">
        <f t="shared" si="23"/>
        <v>2116.626152873563</v>
      </c>
      <c r="G77" s="77">
        <f t="shared" si="23"/>
        <v>2991.342652873563</v>
      </c>
      <c r="H77" s="77">
        <f t="shared" si="23"/>
        <v>3173.623952873563</v>
      </c>
      <c r="I77" s="77">
        <f t="shared" si="23"/>
        <v>3464.0955028735634</v>
      </c>
      <c r="J77" s="77">
        <f t="shared" si="23"/>
        <v>3399.9436028735636</v>
      </c>
      <c r="K77" s="77">
        <f t="shared" si="23"/>
        <v>3568.3736028735634</v>
      </c>
      <c r="L77" s="77">
        <f t="shared" si="23"/>
        <v>2996.2471028735636</v>
      </c>
      <c r="M77" s="78">
        <f t="shared" si="23"/>
        <v>2219.1446028735636</v>
      </c>
      <c r="N77" s="71">
        <f>B77</f>
        <v>179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23.25" customHeight="1" thickBot="1">
      <c r="A78" s="79" t="s">
        <v>43</v>
      </c>
      <c r="B78" s="80">
        <f>B76+B77</f>
        <v>1514.3940781609197</v>
      </c>
      <c r="C78" s="81">
        <f>C76+C77</f>
        <v>1889.8268247126439</v>
      </c>
      <c r="D78" s="81">
        <f aca="true" t="shared" si="24" ref="D78:M78">D76+D77</f>
        <v>2116.027593678161</v>
      </c>
      <c r="E78" s="81">
        <f>E76+E77</f>
        <v>2116.626152873563</v>
      </c>
      <c r="F78" s="81">
        <f t="shared" si="24"/>
        <v>2991.342652873563</v>
      </c>
      <c r="G78" s="81">
        <f t="shared" si="24"/>
        <v>3173.623952873563</v>
      </c>
      <c r="H78" s="81">
        <f t="shared" si="24"/>
        <v>3464.0955028735634</v>
      </c>
      <c r="I78" s="81">
        <f t="shared" si="24"/>
        <v>3399.9436028735636</v>
      </c>
      <c r="J78" s="81">
        <f t="shared" si="24"/>
        <v>3568.3736028735634</v>
      </c>
      <c r="K78" s="81">
        <f t="shared" si="24"/>
        <v>2996.2471028735636</v>
      </c>
      <c r="L78" s="81">
        <f t="shared" si="24"/>
        <v>2219.1446028735636</v>
      </c>
      <c r="M78" s="82">
        <f t="shared" si="24"/>
        <v>1644.2081028735638</v>
      </c>
      <c r="N78" s="71">
        <f>N76+N77</f>
        <v>990.2177499999998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5">
      <c r="A79" s="5"/>
      <c r="B79" s="83"/>
      <c r="C79" s="83"/>
      <c r="D79" s="83"/>
      <c r="E79" s="83"/>
      <c r="F79" s="83"/>
      <c r="G79" s="83"/>
      <c r="H79" s="5"/>
      <c r="I79" s="5"/>
      <c r="J79" s="5"/>
      <c r="K79" s="5"/>
      <c r="L79" s="5"/>
      <c r="M79" s="5"/>
      <c r="N79" s="5"/>
      <c r="O79" s="8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ht="15">
      <c r="A82" s="5"/>
      <c r="B82" s="5"/>
      <c r="C82" s="5"/>
      <c r="D82" s="5"/>
      <c r="E82" s="3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</sheetData>
  <sheetProtection/>
  <printOptions/>
  <pageMargins left="0.54" right="0.47" top="0.75" bottom="0.75" header="0.32" footer="0.3"/>
  <pageSetup horizontalDpi="600" verticalDpi="600" orientation="landscape" paperSize="9" scale="7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 Наумов</dc:creator>
  <cp:keywords/>
  <dc:description/>
  <cp:lastModifiedBy>мгпгл_01</cp:lastModifiedBy>
  <cp:lastPrinted>2012-09-27T10:36:48Z</cp:lastPrinted>
  <dcterms:created xsi:type="dcterms:W3CDTF">2010-09-07T19:46:03Z</dcterms:created>
  <dcterms:modified xsi:type="dcterms:W3CDTF">2012-10-04T14:16:37Z</dcterms:modified>
  <cp:category/>
  <cp:version/>
  <cp:contentType/>
  <cp:contentStatus/>
</cp:coreProperties>
</file>